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0c631aeff4e41635/Υπολογιστής/RRT2/RRT2 Raw data/Sorptivity/"/>
    </mc:Choice>
  </mc:AlternateContent>
  <xr:revisionPtr revIDLastSave="199" documentId="11_DE6714ED27D93C19275B2F7A7462E9D147A7CC75" xr6:coauthVersionLast="45" xr6:coauthVersionMax="45" xr10:uidLastSave="{80F759B8-96DE-47CF-8EE1-CB46A2C165BE}"/>
  <bookViews>
    <workbookView xWindow="-98" yWindow="-98" windowWidth="20715" windowHeight="13276" xr2:uid="{00000000-000D-0000-FFFF-FFFF00000000}"/>
  </bookViews>
  <sheets>
    <sheet name="Cracking day" sheetId="1" r:id="rId1"/>
    <sheet name="28d healing" sheetId="10" r:id="rId2"/>
    <sheet name="3m healing" sheetId="11" r:id="rId3"/>
    <sheet name="6m healing" sheetId="12" r:id="rId4"/>
    <sheet name="SUMMARY RESULT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" l="1"/>
  <c r="A130" i="12" l="1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15" i="11"/>
  <c r="A114" i="11"/>
  <c r="A113" i="11"/>
  <c r="A105" i="11"/>
  <c r="A104" i="11"/>
  <c r="A103" i="11"/>
  <c r="A102" i="11"/>
  <c r="A101" i="11"/>
  <c r="A100" i="11"/>
  <c r="A99" i="11"/>
  <c r="A98" i="11"/>
  <c r="A97" i="11"/>
  <c r="A96" i="11"/>
  <c r="A95" i="11"/>
  <c r="A94" i="11"/>
  <c r="A93" i="11"/>
  <c r="A92" i="11"/>
  <c r="A91" i="11"/>
  <c r="A90" i="11"/>
  <c r="A89" i="11"/>
  <c r="A88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130" i="10"/>
  <c r="A129" i="10"/>
  <c r="A128" i="10"/>
  <c r="A127" i="10"/>
  <c r="A126" i="10"/>
  <c r="A125" i="10"/>
  <c r="A124" i="10"/>
  <c r="A123" i="10"/>
  <c r="A122" i="10"/>
  <c r="A121" i="10"/>
  <c r="A120" i="10"/>
  <c r="A119" i="10"/>
  <c r="A118" i="10"/>
  <c r="A117" i="10"/>
  <c r="A116" i="10"/>
  <c r="A115" i="10"/>
  <c r="A114" i="10"/>
  <c r="A113" i="10"/>
  <c r="A105" i="10"/>
  <c r="A104" i="10"/>
  <c r="A103" i="10"/>
  <c r="A102" i="10"/>
  <c r="A101" i="10"/>
  <c r="A100" i="10"/>
  <c r="A99" i="10"/>
  <c r="A98" i="10"/>
  <c r="A97" i="10"/>
  <c r="A96" i="10"/>
  <c r="A95" i="10"/>
  <c r="A94" i="10"/>
  <c r="A93" i="10"/>
  <c r="A92" i="10"/>
  <c r="A91" i="10"/>
  <c r="A90" i="10"/>
  <c r="A89" i="10"/>
  <c r="A88" i="10"/>
  <c r="A80" i="10"/>
  <c r="A79" i="10"/>
  <c r="A78" i="10"/>
  <c r="A77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38" i="10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G100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84" i="1"/>
  <c r="G131" i="12"/>
  <c r="G54" i="1" l="1"/>
  <c r="G90" i="12"/>
  <c r="H90" i="12"/>
  <c r="I90" i="12"/>
  <c r="K90" i="12" s="1"/>
  <c r="G91" i="12"/>
  <c r="K91" i="12" s="1"/>
  <c r="H91" i="12"/>
  <c r="I91" i="12"/>
  <c r="I66" i="12"/>
  <c r="H66" i="12"/>
  <c r="G66" i="12"/>
  <c r="I65" i="12"/>
  <c r="H65" i="12"/>
  <c r="G65" i="12"/>
  <c r="J65" i="12" s="1"/>
  <c r="G90" i="11"/>
  <c r="H90" i="11"/>
  <c r="I90" i="11"/>
  <c r="G91" i="11"/>
  <c r="H91" i="11"/>
  <c r="I91" i="11"/>
  <c r="G65" i="11"/>
  <c r="H65" i="11"/>
  <c r="I65" i="11"/>
  <c r="J65" i="11" s="1"/>
  <c r="G66" i="11"/>
  <c r="J66" i="11" s="1"/>
  <c r="H66" i="11"/>
  <c r="I66" i="11"/>
  <c r="G90" i="10"/>
  <c r="H90" i="10"/>
  <c r="K90" i="10" s="1"/>
  <c r="I90" i="10"/>
  <c r="G91" i="10"/>
  <c r="K91" i="10" s="1"/>
  <c r="H91" i="10"/>
  <c r="I91" i="10"/>
  <c r="G65" i="10"/>
  <c r="H65" i="10"/>
  <c r="I65" i="10"/>
  <c r="G66" i="10"/>
  <c r="J66" i="10" s="1"/>
  <c r="H66" i="10"/>
  <c r="I66" i="10"/>
  <c r="I44" i="10"/>
  <c r="J65" i="10"/>
  <c r="K65" i="10"/>
  <c r="K65" i="11"/>
  <c r="K90" i="11"/>
  <c r="K91" i="11"/>
  <c r="I55" i="12"/>
  <c r="H55" i="12"/>
  <c r="G55" i="12"/>
  <c r="I54" i="12"/>
  <c r="K54" i="12" s="1"/>
  <c r="H54" i="12"/>
  <c r="G54" i="12"/>
  <c r="I53" i="12"/>
  <c r="H53" i="12"/>
  <c r="K53" i="12" s="1"/>
  <c r="G53" i="12"/>
  <c r="I52" i="12"/>
  <c r="H52" i="12"/>
  <c r="G52" i="12"/>
  <c r="K52" i="12" s="1"/>
  <c r="I51" i="12"/>
  <c r="H51" i="12"/>
  <c r="G51" i="12"/>
  <c r="I50" i="12"/>
  <c r="K50" i="12" s="1"/>
  <c r="H50" i="12"/>
  <c r="G50" i="12"/>
  <c r="I49" i="12"/>
  <c r="H49" i="12"/>
  <c r="K49" i="12" s="1"/>
  <c r="G49" i="12"/>
  <c r="I48" i="12"/>
  <c r="H48" i="12"/>
  <c r="G48" i="12"/>
  <c r="K48" i="12" s="1"/>
  <c r="I47" i="12"/>
  <c r="H47" i="12"/>
  <c r="G47" i="12"/>
  <c r="I46" i="12"/>
  <c r="K46" i="12" s="1"/>
  <c r="H46" i="12"/>
  <c r="G46" i="12"/>
  <c r="I45" i="12"/>
  <c r="H45" i="12"/>
  <c r="K45" i="12" s="1"/>
  <c r="G45" i="12"/>
  <c r="I44" i="12"/>
  <c r="H44" i="12"/>
  <c r="G44" i="12"/>
  <c r="K44" i="12" s="1"/>
  <c r="I43" i="12"/>
  <c r="H43" i="12"/>
  <c r="G43" i="12"/>
  <c r="I42" i="12"/>
  <c r="K42" i="12" s="1"/>
  <c r="H42" i="12"/>
  <c r="G42" i="12"/>
  <c r="I41" i="12"/>
  <c r="H41" i="12"/>
  <c r="G41" i="12"/>
  <c r="I40" i="12"/>
  <c r="H40" i="12"/>
  <c r="J40" i="12" s="1"/>
  <c r="G40" i="12"/>
  <c r="I39" i="12"/>
  <c r="H39" i="12"/>
  <c r="G39" i="12"/>
  <c r="I38" i="12"/>
  <c r="K38" i="12" s="1"/>
  <c r="H38" i="12"/>
  <c r="G38" i="12"/>
  <c r="K105" i="12"/>
  <c r="J105" i="12"/>
  <c r="K104" i="12"/>
  <c r="J104" i="12"/>
  <c r="K103" i="12"/>
  <c r="J103" i="12"/>
  <c r="K102" i="12"/>
  <c r="J102" i="12"/>
  <c r="K101" i="12"/>
  <c r="J101" i="12"/>
  <c r="K100" i="12"/>
  <c r="J100" i="12"/>
  <c r="K99" i="12"/>
  <c r="J99" i="12"/>
  <c r="K98" i="12"/>
  <c r="J98" i="12"/>
  <c r="K97" i="12"/>
  <c r="J97" i="12"/>
  <c r="K96" i="12"/>
  <c r="J96" i="12"/>
  <c r="K95" i="12"/>
  <c r="J95" i="12"/>
  <c r="K94" i="12"/>
  <c r="J94" i="12"/>
  <c r="K93" i="12"/>
  <c r="J93" i="12"/>
  <c r="K92" i="12"/>
  <c r="J92" i="12"/>
  <c r="K89" i="12"/>
  <c r="J89" i="12"/>
  <c r="K88" i="12"/>
  <c r="J88" i="12"/>
  <c r="K80" i="12"/>
  <c r="J80" i="12"/>
  <c r="K79" i="12"/>
  <c r="J79" i="12"/>
  <c r="K78" i="12"/>
  <c r="J78" i="12"/>
  <c r="K77" i="12"/>
  <c r="J77" i="12"/>
  <c r="K76" i="12"/>
  <c r="J76" i="12"/>
  <c r="K75" i="12"/>
  <c r="J75" i="12"/>
  <c r="K74" i="12"/>
  <c r="J74" i="12"/>
  <c r="K73" i="12"/>
  <c r="J73" i="12"/>
  <c r="K72" i="12"/>
  <c r="J72" i="12"/>
  <c r="K71" i="12"/>
  <c r="J71" i="12"/>
  <c r="K70" i="12"/>
  <c r="J70" i="12"/>
  <c r="K69" i="12"/>
  <c r="J69" i="12"/>
  <c r="K68" i="12"/>
  <c r="J68" i="12"/>
  <c r="K67" i="12"/>
  <c r="J67" i="12"/>
  <c r="K66" i="12"/>
  <c r="J66" i="12"/>
  <c r="K65" i="12"/>
  <c r="K64" i="12"/>
  <c r="J64" i="12"/>
  <c r="K63" i="12"/>
  <c r="J63" i="12"/>
  <c r="K55" i="12"/>
  <c r="J55" i="12"/>
  <c r="J54" i="12"/>
  <c r="J52" i="12"/>
  <c r="K51" i="12"/>
  <c r="J51" i="12"/>
  <c r="J50" i="12"/>
  <c r="J48" i="12"/>
  <c r="K47" i="12"/>
  <c r="J47" i="12"/>
  <c r="J46" i="12"/>
  <c r="J44" i="12"/>
  <c r="K43" i="12"/>
  <c r="J43" i="12"/>
  <c r="J42" i="12"/>
  <c r="K39" i="12"/>
  <c r="J39" i="12"/>
  <c r="J38" i="12"/>
  <c r="K66" i="11" l="1"/>
  <c r="K66" i="10"/>
  <c r="K40" i="12"/>
  <c r="K41" i="12"/>
  <c r="J41" i="12"/>
  <c r="J45" i="12"/>
  <c r="J49" i="12"/>
  <c r="J53" i="12"/>
  <c r="B33" i="12" l="1"/>
  <c r="B33" i="11"/>
  <c r="B33" i="10"/>
  <c r="B33" i="1"/>
  <c r="I38" i="1" s="1"/>
  <c r="E25" i="1"/>
  <c r="H120" i="10" l="1"/>
  <c r="G40" i="10"/>
  <c r="I41" i="10"/>
  <c r="G41" i="10"/>
  <c r="H40" i="10"/>
  <c r="I40" i="10"/>
  <c r="H41" i="10"/>
  <c r="G40" i="11"/>
  <c r="I41" i="11"/>
  <c r="G41" i="11"/>
  <c r="H41" i="11"/>
  <c r="H40" i="11"/>
  <c r="I40" i="11"/>
  <c r="I39" i="11"/>
  <c r="G43" i="11"/>
  <c r="H44" i="11"/>
  <c r="I45" i="11"/>
  <c r="G47" i="11"/>
  <c r="H48" i="11"/>
  <c r="I49" i="11"/>
  <c r="G51" i="11"/>
  <c r="H52" i="11"/>
  <c r="I53" i="11"/>
  <c r="G55" i="11"/>
  <c r="H38" i="11"/>
  <c r="G44" i="11"/>
  <c r="G48" i="11"/>
  <c r="G52" i="11"/>
  <c r="I38" i="11"/>
  <c r="G42" i="11"/>
  <c r="H43" i="11"/>
  <c r="I44" i="11"/>
  <c r="G46" i="11"/>
  <c r="H47" i="11"/>
  <c r="I48" i="11"/>
  <c r="G50" i="11"/>
  <c r="H51" i="11"/>
  <c r="I52" i="11"/>
  <c r="G54" i="11"/>
  <c r="H55" i="11"/>
  <c r="G38" i="11"/>
  <c r="H39" i="11"/>
  <c r="I46" i="11"/>
  <c r="I50" i="11"/>
  <c r="I54" i="11"/>
  <c r="G39" i="11"/>
  <c r="H42" i="11"/>
  <c r="I43" i="11"/>
  <c r="G45" i="11"/>
  <c r="H46" i="11"/>
  <c r="I47" i="11"/>
  <c r="G49" i="11"/>
  <c r="H50" i="11"/>
  <c r="I51" i="11"/>
  <c r="G53" i="11"/>
  <c r="H54" i="11"/>
  <c r="I55" i="11"/>
  <c r="I42" i="11"/>
  <c r="H45" i="11"/>
  <c r="H49" i="11"/>
  <c r="K49" i="11" s="1"/>
  <c r="H53" i="11"/>
  <c r="H52" i="1"/>
  <c r="H48" i="1"/>
  <c r="G62" i="1"/>
  <c r="G49" i="1"/>
  <c r="H44" i="1"/>
  <c r="G41" i="1"/>
  <c r="H40" i="1"/>
  <c r="G40" i="1"/>
  <c r="I47" i="1"/>
  <c r="I43" i="1"/>
  <c r="G53" i="1"/>
  <c r="G45" i="1"/>
  <c r="G39" i="1"/>
  <c r="H50" i="1"/>
  <c r="H46" i="1"/>
  <c r="H42" i="1"/>
  <c r="H38" i="1"/>
  <c r="G48" i="1"/>
  <c r="I51" i="1"/>
  <c r="I39" i="1"/>
  <c r="G52" i="1"/>
  <c r="G44" i="1"/>
  <c r="I53" i="1"/>
  <c r="I49" i="1"/>
  <c r="I45" i="1"/>
  <c r="I41" i="1"/>
  <c r="G38" i="1"/>
  <c r="H38" i="10"/>
  <c r="I54" i="10"/>
  <c r="H53" i="10"/>
  <c r="G52" i="10"/>
  <c r="I50" i="10"/>
  <c r="H49" i="10"/>
  <c r="G48" i="10"/>
  <c r="I46" i="10"/>
  <c r="H45" i="10"/>
  <c r="G44" i="10"/>
  <c r="I42" i="10"/>
  <c r="G63" i="10"/>
  <c r="I55" i="10"/>
  <c r="H54" i="10"/>
  <c r="G53" i="10"/>
  <c r="I51" i="10"/>
  <c r="H50" i="10"/>
  <c r="G49" i="10"/>
  <c r="I47" i="10"/>
  <c r="H46" i="10"/>
  <c r="G45" i="10"/>
  <c r="I43" i="10"/>
  <c r="H42" i="10"/>
  <c r="I39" i="10"/>
  <c r="G69" i="10"/>
  <c r="G51" i="1"/>
  <c r="G47" i="1"/>
  <c r="G43" i="1"/>
  <c r="H53" i="1"/>
  <c r="H51" i="1"/>
  <c r="H49" i="1"/>
  <c r="H47" i="1"/>
  <c r="H45" i="1"/>
  <c r="H43" i="1"/>
  <c r="H41" i="1"/>
  <c r="H39" i="1"/>
  <c r="G38" i="10"/>
  <c r="H55" i="10"/>
  <c r="G54" i="10"/>
  <c r="I52" i="10"/>
  <c r="H51" i="10"/>
  <c r="G50" i="10"/>
  <c r="I48" i="10"/>
  <c r="H47" i="10"/>
  <c r="G46" i="10"/>
  <c r="H43" i="10"/>
  <c r="G42" i="10"/>
  <c r="H39" i="10"/>
  <c r="H100" i="10"/>
  <c r="G61" i="1"/>
  <c r="G50" i="1"/>
  <c r="G46" i="1"/>
  <c r="G42" i="1"/>
  <c r="I52" i="1"/>
  <c r="I50" i="1"/>
  <c r="I48" i="1"/>
  <c r="I46" i="1"/>
  <c r="I44" i="1"/>
  <c r="I42" i="1"/>
  <c r="I40" i="1"/>
  <c r="I38" i="10"/>
  <c r="G55" i="10"/>
  <c r="I53" i="10"/>
  <c r="H52" i="10"/>
  <c r="G51" i="10"/>
  <c r="I49" i="10"/>
  <c r="H48" i="10"/>
  <c r="G47" i="10"/>
  <c r="I45" i="10"/>
  <c r="H44" i="10"/>
  <c r="G43" i="10"/>
  <c r="G39" i="10"/>
  <c r="E26" i="12"/>
  <c r="E25" i="12"/>
  <c r="E26" i="11"/>
  <c r="E25" i="11"/>
  <c r="E26" i="10"/>
  <c r="E25" i="10"/>
  <c r="E26" i="1"/>
  <c r="K40" i="10" l="1"/>
  <c r="J40" i="10"/>
  <c r="K41" i="10"/>
  <c r="J41" i="10"/>
  <c r="K41" i="11"/>
  <c r="J41" i="11"/>
  <c r="K53" i="11"/>
  <c r="J45" i="11"/>
  <c r="K40" i="11"/>
  <c r="J40" i="11"/>
  <c r="K50" i="11"/>
  <c r="J46" i="11"/>
  <c r="K42" i="11"/>
  <c r="J38" i="11"/>
  <c r="K38" i="11"/>
  <c r="K51" i="11"/>
  <c r="J51" i="11"/>
  <c r="K54" i="11"/>
  <c r="J49" i="11"/>
  <c r="J50" i="11"/>
  <c r="K52" i="11"/>
  <c r="J52" i="11"/>
  <c r="K55" i="11"/>
  <c r="J55" i="11"/>
  <c r="K45" i="11"/>
  <c r="J53" i="11"/>
  <c r="J54" i="11"/>
  <c r="K48" i="11"/>
  <c r="J48" i="11"/>
  <c r="K43" i="11"/>
  <c r="J43" i="11"/>
  <c r="K46" i="11"/>
  <c r="K39" i="11"/>
  <c r="J39" i="11"/>
  <c r="J42" i="11"/>
  <c r="K44" i="11"/>
  <c r="J44" i="11"/>
  <c r="J47" i="11"/>
  <c r="K47" i="11"/>
  <c r="K52" i="10"/>
  <c r="J52" i="10"/>
  <c r="J55" i="10"/>
  <c r="K55" i="10"/>
  <c r="J53" i="10"/>
  <c r="K53" i="10"/>
  <c r="J39" i="10"/>
  <c r="K39" i="10"/>
  <c r="J47" i="10"/>
  <c r="K47" i="10"/>
  <c r="J46" i="10"/>
  <c r="K46" i="10"/>
  <c r="K38" i="10"/>
  <c r="J38" i="10"/>
  <c r="J45" i="10"/>
  <c r="K45" i="10"/>
  <c r="J43" i="10"/>
  <c r="K43" i="10"/>
  <c r="J42" i="10"/>
  <c r="K42" i="10"/>
  <c r="J54" i="10"/>
  <c r="K54" i="10"/>
  <c r="K48" i="10"/>
  <c r="J48" i="10"/>
  <c r="J51" i="10"/>
  <c r="K51" i="10"/>
  <c r="J50" i="10"/>
  <c r="K50" i="10"/>
  <c r="J49" i="10"/>
  <c r="K49" i="10"/>
  <c r="K44" i="10"/>
  <c r="J44" i="10"/>
  <c r="K49" i="1"/>
  <c r="K41" i="1"/>
  <c r="K42" i="1"/>
  <c r="J42" i="1"/>
  <c r="K52" i="1"/>
  <c r="J52" i="1"/>
  <c r="J49" i="1"/>
  <c r="K53" i="1"/>
  <c r="J53" i="1"/>
  <c r="K46" i="1"/>
  <c r="J46" i="1"/>
  <c r="K50" i="1"/>
  <c r="J50" i="1"/>
  <c r="K38" i="1"/>
  <c r="J38" i="1"/>
  <c r="J41" i="1"/>
  <c r="K39" i="1"/>
  <c r="J39" i="1"/>
  <c r="J47" i="1"/>
  <c r="K47" i="1"/>
  <c r="K51" i="1"/>
  <c r="J51" i="1"/>
  <c r="J43" i="1"/>
  <c r="K43" i="1"/>
  <c r="K44" i="1"/>
  <c r="J44" i="1"/>
  <c r="K48" i="1"/>
  <c r="J48" i="1"/>
  <c r="K45" i="1"/>
  <c r="J45" i="1"/>
  <c r="K40" i="1"/>
  <c r="J40" i="1"/>
  <c r="I129" i="12"/>
  <c r="B26" i="12"/>
  <c r="B25" i="12"/>
  <c r="I123" i="11"/>
  <c r="G105" i="11"/>
  <c r="I94" i="11"/>
  <c r="H94" i="11"/>
  <c r="I76" i="11"/>
  <c r="H76" i="11"/>
  <c r="G64" i="11"/>
  <c r="I63" i="11"/>
  <c r="G116" i="11"/>
  <c r="B26" i="11"/>
  <c r="B25" i="11"/>
  <c r="B26" i="10"/>
  <c r="B25" i="10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07" i="1"/>
  <c r="G123" i="1" l="1"/>
  <c r="I64" i="12"/>
  <c r="H69" i="12"/>
  <c r="G72" i="12"/>
  <c r="I74" i="12"/>
  <c r="H77" i="12"/>
  <c r="G80" i="12"/>
  <c r="G88" i="12"/>
  <c r="I92" i="12"/>
  <c r="H95" i="12"/>
  <c r="G98" i="12"/>
  <c r="I100" i="12"/>
  <c r="H103" i="12"/>
  <c r="G114" i="12"/>
  <c r="I116" i="12"/>
  <c r="H119" i="12"/>
  <c r="G122" i="12"/>
  <c r="I124" i="12"/>
  <c r="H127" i="12"/>
  <c r="G130" i="12"/>
  <c r="G67" i="12"/>
  <c r="I69" i="12"/>
  <c r="H72" i="12"/>
  <c r="G75" i="12"/>
  <c r="I77" i="12"/>
  <c r="H80" i="12"/>
  <c r="H88" i="12"/>
  <c r="G93" i="12"/>
  <c r="I95" i="12"/>
  <c r="H98" i="12"/>
  <c r="G101" i="12"/>
  <c r="I103" i="12"/>
  <c r="H114" i="12"/>
  <c r="G117" i="12"/>
  <c r="I119" i="12"/>
  <c r="H122" i="12"/>
  <c r="G125" i="12"/>
  <c r="I127" i="12"/>
  <c r="H130" i="12"/>
  <c r="H67" i="12"/>
  <c r="I114" i="12"/>
  <c r="H117" i="12"/>
  <c r="G120" i="12"/>
  <c r="I122" i="12"/>
  <c r="H125" i="12"/>
  <c r="G128" i="12"/>
  <c r="I130" i="12"/>
  <c r="I72" i="12"/>
  <c r="I80" i="12"/>
  <c r="G89" i="12"/>
  <c r="I93" i="12"/>
  <c r="H96" i="12"/>
  <c r="G99" i="12"/>
  <c r="I101" i="12"/>
  <c r="H104" i="12"/>
  <c r="G115" i="12"/>
  <c r="J90" i="12" s="1"/>
  <c r="I117" i="12"/>
  <c r="H120" i="12"/>
  <c r="G123" i="12"/>
  <c r="I125" i="12"/>
  <c r="H128" i="12"/>
  <c r="G70" i="12"/>
  <c r="H75" i="12"/>
  <c r="G78" i="12"/>
  <c r="I88" i="12"/>
  <c r="H93" i="12"/>
  <c r="G96" i="12"/>
  <c r="I98" i="12"/>
  <c r="H101" i="12"/>
  <c r="G104" i="12"/>
  <c r="G63" i="12"/>
  <c r="I67" i="12"/>
  <c r="H70" i="12"/>
  <c r="G73" i="12"/>
  <c r="I75" i="12"/>
  <c r="H78" i="12"/>
  <c r="H63" i="12"/>
  <c r="G68" i="12"/>
  <c r="I70" i="12"/>
  <c r="H73" i="12"/>
  <c r="G76" i="12"/>
  <c r="I78" i="12"/>
  <c r="H89" i="12"/>
  <c r="G94" i="12"/>
  <c r="I96" i="12"/>
  <c r="H99" i="12"/>
  <c r="G102" i="12"/>
  <c r="I104" i="12"/>
  <c r="H115" i="12"/>
  <c r="G118" i="12"/>
  <c r="I120" i="12"/>
  <c r="H123" i="12"/>
  <c r="G126" i="12"/>
  <c r="I128" i="12"/>
  <c r="I63" i="12"/>
  <c r="H68" i="12"/>
  <c r="G71" i="12"/>
  <c r="I73" i="12"/>
  <c r="H76" i="12"/>
  <c r="G79" i="12"/>
  <c r="I89" i="12"/>
  <c r="H94" i="12"/>
  <c r="G97" i="12"/>
  <c r="I99" i="12"/>
  <c r="H102" i="12"/>
  <c r="G105" i="12"/>
  <c r="G113" i="12"/>
  <c r="I115" i="12"/>
  <c r="H118" i="12"/>
  <c r="G121" i="12"/>
  <c r="I123" i="12"/>
  <c r="H126" i="12"/>
  <c r="G129" i="12"/>
  <c r="G64" i="12"/>
  <c r="I68" i="12"/>
  <c r="H71" i="12"/>
  <c r="G74" i="12"/>
  <c r="I76" i="12"/>
  <c r="H79" i="12"/>
  <c r="G92" i="12"/>
  <c r="I94" i="12"/>
  <c r="H97" i="12"/>
  <c r="G100" i="12"/>
  <c r="I102" i="12"/>
  <c r="H105" i="12"/>
  <c r="H113" i="12"/>
  <c r="G116" i="12"/>
  <c r="J91" i="12" s="1"/>
  <c r="I118" i="12"/>
  <c r="H121" i="12"/>
  <c r="G124" i="12"/>
  <c r="I126" i="12"/>
  <c r="H129" i="12"/>
  <c r="H64" i="12"/>
  <c r="G69" i="12"/>
  <c r="I71" i="12"/>
  <c r="H74" i="12"/>
  <c r="G77" i="12"/>
  <c r="I79" i="12"/>
  <c r="H92" i="12"/>
  <c r="G95" i="12"/>
  <c r="I97" i="12"/>
  <c r="H100" i="12"/>
  <c r="G103" i="12"/>
  <c r="I105" i="12"/>
  <c r="I113" i="12"/>
  <c r="H116" i="12"/>
  <c r="G119" i="12"/>
  <c r="I121" i="12"/>
  <c r="H124" i="12"/>
  <c r="G127" i="12"/>
  <c r="H126" i="11"/>
  <c r="H68" i="11"/>
  <c r="G79" i="11"/>
  <c r="G97" i="11"/>
  <c r="G129" i="11"/>
  <c r="I68" i="11"/>
  <c r="H79" i="11"/>
  <c r="H97" i="11"/>
  <c r="H113" i="11"/>
  <c r="G71" i="11"/>
  <c r="I99" i="11"/>
  <c r="H71" i="11"/>
  <c r="G100" i="11"/>
  <c r="I128" i="11"/>
  <c r="G126" i="11"/>
  <c r="H123" i="11"/>
  <c r="I120" i="11"/>
  <c r="G118" i="11"/>
  <c r="H115" i="11"/>
  <c r="I104" i="11"/>
  <c r="G102" i="11"/>
  <c r="H99" i="11"/>
  <c r="I96" i="11"/>
  <c r="G94" i="11"/>
  <c r="H89" i="11"/>
  <c r="I78" i="11"/>
  <c r="G76" i="11"/>
  <c r="H73" i="11"/>
  <c r="I70" i="11"/>
  <c r="G68" i="11"/>
  <c r="H63" i="11"/>
  <c r="H128" i="11"/>
  <c r="I125" i="11"/>
  <c r="G123" i="11"/>
  <c r="H120" i="11"/>
  <c r="I117" i="11"/>
  <c r="G115" i="11"/>
  <c r="H104" i="11"/>
  <c r="I101" i="11"/>
  <c r="G99" i="11"/>
  <c r="H96" i="11"/>
  <c r="I93" i="11"/>
  <c r="G89" i="11"/>
  <c r="H78" i="11"/>
  <c r="I75" i="11"/>
  <c r="G73" i="11"/>
  <c r="H70" i="11"/>
  <c r="I67" i="11"/>
  <c r="G63" i="11"/>
  <c r="I130" i="11"/>
  <c r="G128" i="11"/>
  <c r="H125" i="11"/>
  <c r="I122" i="11"/>
  <c r="G120" i="11"/>
  <c r="H117" i="11"/>
  <c r="I114" i="11"/>
  <c r="G104" i="11"/>
  <c r="H101" i="11"/>
  <c r="I98" i="11"/>
  <c r="G96" i="11"/>
  <c r="H93" i="11"/>
  <c r="I88" i="11"/>
  <c r="I80" i="11"/>
  <c r="G78" i="11"/>
  <c r="H75" i="11"/>
  <c r="I72" i="11"/>
  <c r="G70" i="11"/>
  <c r="H67" i="11"/>
  <c r="G124" i="11"/>
  <c r="I118" i="11"/>
  <c r="H130" i="11"/>
  <c r="I127" i="11"/>
  <c r="G125" i="11"/>
  <c r="H122" i="11"/>
  <c r="I119" i="11"/>
  <c r="G117" i="11"/>
  <c r="H114" i="11"/>
  <c r="I103" i="11"/>
  <c r="G101" i="11"/>
  <c r="H98" i="11"/>
  <c r="I95" i="11"/>
  <c r="G93" i="11"/>
  <c r="H88" i="11"/>
  <c r="H80" i="11"/>
  <c r="I77" i="11"/>
  <c r="G75" i="11"/>
  <c r="H72" i="11"/>
  <c r="I69" i="11"/>
  <c r="G67" i="11"/>
  <c r="G130" i="11"/>
  <c r="H127" i="11"/>
  <c r="I124" i="11"/>
  <c r="G122" i="11"/>
  <c r="H119" i="11"/>
  <c r="I116" i="11"/>
  <c r="G114" i="11"/>
  <c r="H103" i="11"/>
  <c r="I100" i="11"/>
  <c r="G98" i="11"/>
  <c r="H95" i="11"/>
  <c r="I92" i="11"/>
  <c r="G88" i="11"/>
  <c r="G80" i="11"/>
  <c r="H77" i="11"/>
  <c r="I74" i="11"/>
  <c r="G72" i="11"/>
  <c r="H69" i="11"/>
  <c r="I64" i="11"/>
  <c r="I129" i="11"/>
  <c r="G127" i="11"/>
  <c r="H124" i="11"/>
  <c r="I121" i="11"/>
  <c r="G119" i="11"/>
  <c r="H116" i="11"/>
  <c r="J91" i="11" s="1"/>
  <c r="I113" i="11"/>
  <c r="I105" i="11"/>
  <c r="G103" i="11"/>
  <c r="H100" i="11"/>
  <c r="I97" i="11"/>
  <c r="G95" i="11"/>
  <c r="H92" i="11"/>
  <c r="I79" i="11"/>
  <c r="G77" i="11"/>
  <c r="H74" i="11"/>
  <c r="I71" i="11"/>
  <c r="G69" i="11"/>
  <c r="H64" i="11"/>
  <c r="H129" i="11"/>
  <c r="I126" i="11"/>
  <c r="H121" i="11"/>
  <c r="I115" i="11"/>
  <c r="I73" i="11"/>
  <c r="I89" i="11"/>
  <c r="H102" i="11"/>
  <c r="H118" i="11"/>
  <c r="H105" i="11"/>
  <c r="K105" i="11" s="1"/>
  <c r="G113" i="11"/>
  <c r="G74" i="11"/>
  <c r="G92" i="11"/>
  <c r="I102" i="11"/>
  <c r="G121" i="11"/>
  <c r="G74" i="10"/>
  <c r="G92" i="10"/>
  <c r="H97" i="10"/>
  <c r="H105" i="10"/>
  <c r="I126" i="10"/>
  <c r="H64" i="10"/>
  <c r="I71" i="10"/>
  <c r="H74" i="10"/>
  <c r="G77" i="10"/>
  <c r="I79" i="10"/>
  <c r="H92" i="10"/>
  <c r="G95" i="10"/>
  <c r="I97" i="10"/>
  <c r="G103" i="10"/>
  <c r="I105" i="10"/>
  <c r="I113" i="10"/>
  <c r="H116" i="10"/>
  <c r="G119" i="10"/>
  <c r="I121" i="10"/>
  <c r="H124" i="10"/>
  <c r="G127" i="10"/>
  <c r="I129" i="10"/>
  <c r="I64" i="10"/>
  <c r="H69" i="10"/>
  <c r="G72" i="10"/>
  <c r="I74" i="10"/>
  <c r="H77" i="10"/>
  <c r="G80" i="10"/>
  <c r="G88" i="10"/>
  <c r="I92" i="10"/>
  <c r="H95" i="10"/>
  <c r="G98" i="10"/>
  <c r="I100" i="10"/>
  <c r="H103" i="10"/>
  <c r="G114" i="10"/>
  <c r="I116" i="10"/>
  <c r="H119" i="10"/>
  <c r="G122" i="10"/>
  <c r="I124" i="10"/>
  <c r="H127" i="10"/>
  <c r="G130" i="10"/>
  <c r="G67" i="10"/>
  <c r="I69" i="10"/>
  <c r="H72" i="10"/>
  <c r="G75" i="10"/>
  <c r="I77" i="10"/>
  <c r="H80" i="10"/>
  <c r="H88" i="10"/>
  <c r="G93" i="10"/>
  <c r="I95" i="10"/>
  <c r="H98" i="10"/>
  <c r="G101" i="10"/>
  <c r="I103" i="10"/>
  <c r="H114" i="10"/>
  <c r="G117" i="10"/>
  <c r="I119" i="10"/>
  <c r="H122" i="10"/>
  <c r="G125" i="10"/>
  <c r="I127" i="10"/>
  <c r="H130" i="10"/>
  <c r="H71" i="10"/>
  <c r="G116" i="10"/>
  <c r="G71" i="10"/>
  <c r="H79" i="10"/>
  <c r="G124" i="10"/>
  <c r="H67" i="10"/>
  <c r="G78" i="10"/>
  <c r="G96" i="10"/>
  <c r="G104" i="10"/>
  <c r="I63" i="10"/>
  <c r="I89" i="10"/>
  <c r="G64" i="10"/>
  <c r="I94" i="10"/>
  <c r="I102" i="10"/>
  <c r="H129" i="10"/>
  <c r="G70" i="10"/>
  <c r="I72" i="10"/>
  <c r="H75" i="10"/>
  <c r="I80" i="10"/>
  <c r="I88" i="10"/>
  <c r="H93" i="10"/>
  <c r="I98" i="10"/>
  <c r="H101" i="10"/>
  <c r="I114" i="10"/>
  <c r="H117" i="10"/>
  <c r="G120" i="10"/>
  <c r="I122" i="10"/>
  <c r="H125" i="10"/>
  <c r="G128" i="10"/>
  <c r="I130" i="10"/>
  <c r="I67" i="10"/>
  <c r="H70" i="10"/>
  <c r="G73" i="10"/>
  <c r="I75" i="10"/>
  <c r="H78" i="10"/>
  <c r="G89" i="10"/>
  <c r="I93" i="10"/>
  <c r="H96" i="10"/>
  <c r="G99" i="10"/>
  <c r="I101" i="10"/>
  <c r="H104" i="10"/>
  <c r="G115" i="10"/>
  <c r="I117" i="10"/>
  <c r="G123" i="10"/>
  <c r="I125" i="10"/>
  <c r="H128" i="10"/>
  <c r="H63" i="10"/>
  <c r="G68" i="10"/>
  <c r="I70" i="10"/>
  <c r="H73" i="10"/>
  <c r="G76" i="10"/>
  <c r="I78" i="10"/>
  <c r="H89" i="10"/>
  <c r="G94" i="10"/>
  <c r="I96" i="10"/>
  <c r="H99" i="10"/>
  <c r="G102" i="10"/>
  <c r="I104" i="10"/>
  <c r="H115" i="10"/>
  <c r="G118" i="10"/>
  <c r="I120" i="10"/>
  <c r="H123" i="10"/>
  <c r="G126" i="10"/>
  <c r="I128" i="10"/>
  <c r="H68" i="10"/>
  <c r="H76" i="10"/>
  <c r="H94" i="10"/>
  <c r="G97" i="10"/>
  <c r="I99" i="10"/>
  <c r="H102" i="10"/>
  <c r="G105" i="10"/>
  <c r="G113" i="10"/>
  <c r="I115" i="10"/>
  <c r="H118" i="10"/>
  <c r="G121" i="10"/>
  <c r="I123" i="10"/>
  <c r="H126" i="10"/>
  <c r="G129" i="10"/>
  <c r="I73" i="10"/>
  <c r="I76" i="10"/>
  <c r="G100" i="10"/>
  <c r="H113" i="10"/>
  <c r="H121" i="10"/>
  <c r="G79" i="10"/>
  <c r="I68" i="10"/>
  <c r="I118" i="10"/>
  <c r="J91" i="10" l="1"/>
  <c r="J90" i="10"/>
  <c r="J90" i="11"/>
  <c r="K64" i="11"/>
  <c r="J105" i="11"/>
  <c r="J104" i="11"/>
  <c r="K104" i="11"/>
  <c r="J102" i="11"/>
  <c r="K102" i="11"/>
  <c r="J100" i="11"/>
  <c r="K100" i="11"/>
  <c r="K95" i="11"/>
  <c r="J95" i="11"/>
  <c r="K78" i="11"/>
  <c r="J78" i="11"/>
  <c r="J96" i="11"/>
  <c r="K96" i="11"/>
  <c r="K99" i="11"/>
  <c r="J99" i="11"/>
  <c r="J94" i="11"/>
  <c r="K94" i="11"/>
  <c r="K97" i="11"/>
  <c r="J97" i="11"/>
  <c r="K103" i="11"/>
  <c r="J103" i="11"/>
  <c r="J67" i="11"/>
  <c r="K67" i="11"/>
  <c r="J63" i="11"/>
  <c r="K63" i="11"/>
  <c r="J92" i="11"/>
  <c r="K92" i="11"/>
  <c r="J77" i="11"/>
  <c r="K77" i="11"/>
  <c r="K80" i="11"/>
  <c r="J80" i="11"/>
  <c r="J98" i="11"/>
  <c r="K98" i="11"/>
  <c r="K101" i="11"/>
  <c r="J101" i="11"/>
  <c r="K70" i="11"/>
  <c r="J70" i="11"/>
  <c r="K89" i="11"/>
  <c r="J89" i="11"/>
  <c r="K76" i="11"/>
  <c r="J76" i="11"/>
  <c r="J79" i="11"/>
  <c r="K79" i="11"/>
  <c r="J64" i="11"/>
  <c r="K74" i="11"/>
  <c r="J74" i="11"/>
  <c r="J69" i="11"/>
  <c r="K69" i="11"/>
  <c r="K72" i="11"/>
  <c r="J72" i="11"/>
  <c r="J88" i="11"/>
  <c r="K88" i="11"/>
  <c r="J75" i="11"/>
  <c r="K75" i="11"/>
  <c r="K93" i="11"/>
  <c r="J93" i="11"/>
  <c r="J73" i="11"/>
  <c r="K73" i="11"/>
  <c r="K68" i="11"/>
  <c r="J68" i="11"/>
  <c r="J71" i="11"/>
  <c r="K71" i="11"/>
  <c r="J102" i="10"/>
  <c r="K102" i="10"/>
  <c r="J100" i="10"/>
  <c r="K100" i="10"/>
  <c r="K73" i="10"/>
  <c r="J73" i="10"/>
  <c r="K104" i="10"/>
  <c r="J104" i="10"/>
  <c r="J93" i="10"/>
  <c r="K93" i="10"/>
  <c r="J75" i="10"/>
  <c r="K75" i="10"/>
  <c r="K88" i="10"/>
  <c r="J88" i="10"/>
  <c r="J72" i="10"/>
  <c r="K72" i="10"/>
  <c r="K77" i="10"/>
  <c r="J77" i="10"/>
  <c r="J74" i="10"/>
  <c r="K74" i="10"/>
  <c r="J79" i="10"/>
  <c r="K79" i="10"/>
  <c r="J97" i="10"/>
  <c r="K97" i="10"/>
  <c r="J68" i="10"/>
  <c r="K68" i="10"/>
  <c r="J89" i="10"/>
  <c r="K89" i="10"/>
  <c r="J70" i="10"/>
  <c r="K70" i="10"/>
  <c r="J64" i="10"/>
  <c r="K64" i="10"/>
  <c r="K96" i="10"/>
  <c r="J96" i="10"/>
  <c r="J101" i="10"/>
  <c r="K101" i="10"/>
  <c r="K98" i="10"/>
  <c r="J98" i="10"/>
  <c r="J80" i="10"/>
  <c r="K80" i="10"/>
  <c r="K69" i="10"/>
  <c r="J69" i="10"/>
  <c r="J95" i="10"/>
  <c r="K95" i="10"/>
  <c r="J105" i="10"/>
  <c r="K105" i="10"/>
  <c r="J76" i="10"/>
  <c r="K76" i="10"/>
  <c r="J63" i="10"/>
  <c r="K63" i="10"/>
  <c r="J99" i="10"/>
  <c r="K99" i="10"/>
  <c r="J78" i="10"/>
  <c r="K78" i="10"/>
  <c r="J71" i="10"/>
  <c r="K71" i="10"/>
  <c r="J94" i="10"/>
  <c r="K94" i="10"/>
  <c r="J67" i="10"/>
  <c r="K67" i="10"/>
  <c r="J103" i="10"/>
  <c r="K103" i="10"/>
  <c r="K92" i="10"/>
  <c r="J92" i="10"/>
  <c r="G131" i="10"/>
  <c r="H56" i="12"/>
  <c r="H131" i="12"/>
  <c r="I81" i="11"/>
  <c r="I131" i="12"/>
  <c r="G106" i="12"/>
  <c r="G81" i="12"/>
  <c r="H81" i="12"/>
  <c r="I106" i="12"/>
  <c r="I56" i="12"/>
  <c r="I81" i="12"/>
  <c r="H106" i="12"/>
  <c r="G56" i="12"/>
  <c r="I106" i="11"/>
  <c r="G131" i="11"/>
  <c r="I131" i="11"/>
  <c r="G56" i="11"/>
  <c r="I56" i="11"/>
  <c r="G81" i="11"/>
  <c r="H81" i="11"/>
  <c r="G106" i="11"/>
  <c r="H131" i="11"/>
  <c r="H106" i="11"/>
  <c r="H56" i="11"/>
  <c r="G56" i="10"/>
  <c r="H81" i="10"/>
  <c r="G106" i="10"/>
  <c r="H131" i="10"/>
  <c r="I106" i="10"/>
  <c r="I81" i="10"/>
  <c r="H106" i="10"/>
  <c r="G81" i="10"/>
  <c r="I131" i="10"/>
  <c r="H56" i="10"/>
  <c r="I56" i="10"/>
  <c r="B26" i="1"/>
  <c r="B25" i="1"/>
  <c r="H132" i="10" l="1"/>
  <c r="E13" i="6" s="1"/>
  <c r="H133" i="12"/>
  <c r="H132" i="12"/>
  <c r="E15" i="6" s="1"/>
  <c r="H133" i="11"/>
  <c r="H132" i="11"/>
  <c r="E14" i="6" s="1"/>
  <c r="H133" i="10"/>
  <c r="H83" i="12"/>
  <c r="H82" i="12"/>
  <c r="C15" i="6" s="1"/>
  <c r="H58" i="12"/>
  <c r="H57" i="12"/>
  <c r="D15" i="6" s="1"/>
  <c r="H58" i="11"/>
  <c r="H57" i="11"/>
  <c r="D14" i="6" s="1"/>
  <c r="H83" i="11"/>
  <c r="H82" i="11"/>
  <c r="C14" i="6" s="1"/>
  <c r="H82" i="10"/>
  <c r="C13" i="6" s="1"/>
  <c r="H83" i="10"/>
  <c r="H58" i="10"/>
  <c r="H57" i="10"/>
  <c r="D13" i="6" s="1"/>
  <c r="I87" i="1" l="1"/>
  <c r="I95" i="1"/>
  <c r="H86" i="1"/>
  <c r="H94" i="1"/>
  <c r="G93" i="1"/>
  <c r="I84" i="1"/>
  <c r="I88" i="1"/>
  <c r="I96" i="1"/>
  <c r="H87" i="1"/>
  <c r="H95" i="1"/>
  <c r="G86" i="1"/>
  <c r="G94" i="1"/>
  <c r="G84" i="1"/>
  <c r="I89" i="1"/>
  <c r="I97" i="1"/>
  <c r="H88" i="1"/>
  <c r="H96" i="1"/>
  <c r="G87" i="1"/>
  <c r="G95" i="1"/>
  <c r="I93" i="1"/>
  <c r="H92" i="1"/>
  <c r="G85" i="1"/>
  <c r="I86" i="1"/>
  <c r="H93" i="1"/>
  <c r="G92" i="1"/>
  <c r="I90" i="1"/>
  <c r="I98" i="1"/>
  <c r="H89" i="1"/>
  <c r="H97" i="1"/>
  <c r="G88" i="1"/>
  <c r="G96" i="1"/>
  <c r="I85" i="1"/>
  <c r="I91" i="1"/>
  <c r="I99" i="1"/>
  <c r="H90" i="1"/>
  <c r="H98" i="1"/>
  <c r="G89" i="1"/>
  <c r="G97" i="1"/>
  <c r="I92" i="1"/>
  <c r="H85" i="1"/>
  <c r="H91" i="1"/>
  <c r="H99" i="1"/>
  <c r="G90" i="1"/>
  <c r="G98" i="1"/>
  <c r="G91" i="1"/>
  <c r="G99" i="1"/>
  <c r="I94" i="1"/>
  <c r="H84" i="1"/>
  <c r="H76" i="1"/>
  <c r="G76" i="1"/>
  <c r="H67" i="1"/>
  <c r="I69" i="1"/>
  <c r="I76" i="1"/>
  <c r="G70" i="1"/>
  <c r="H72" i="1"/>
  <c r="I74" i="1"/>
  <c r="G72" i="1"/>
  <c r="H69" i="1"/>
  <c r="I66" i="1"/>
  <c r="H74" i="1"/>
  <c r="I71" i="1"/>
  <c r="G69" i="1"/>
  <c r="H66" i="1"/>
  <c r="I63" i="1"/>
  <c r="G74" i="1"/>
  <c r="H71" i="1"/>
  <c r="I68" i="1"/>
  <c r="G66" i="1"/>
  <c r="I64" i="1"/>
  <c r="H63" i="1"/>
  <c r="I62" i="1"/>
  <c r="I61" i="1"/>
  <c r="I73" i="1"/>
  <c r="G71" i="1"/>
  <c r="H68" i="1"/>
  <c r="I65" i="1"/>
  <c r="H64" i="1"/>
  <c r="G63" i="1"/>
  <c r="H62" i="1"/>
  <c r="H73" i="1"/>
  <c r="I70" i="1"/>
  <c r="G68" i="1"/>
  <c r="H65" i="1"/>
  <c r="G64" i="1"/>
  <c r="I75" i="1"/>
  <c r="G73" i="1"/>
  <c r="H70" i="1"/>
  <c r="I67" i="1"/>
  <c r="G65" i="1"/>
  <c r="I72" i="1"/>
  <c r="H61" i="1"/>
  <c r="G75" i="1"/>
  <c r="H75" i="1"/>
  <c r="G67" i="1"/>
  <c r="J66" i="1" l="1"/>
  <c r="K66" i="1"/>
  <c r="K94" i="1"/>
  <c r="J94" i="1"/>
  <c r="K61" i="1"/>
  <c r="J61" i="1"/>
  <c r="J62" i="1"/>
  <c r="K62" i="1"/>
  <c r="J90" i="1"/>
  <c r="K90" i="1"/>
  <c r="K96" i="1"/>
  <c r="J96" i="1"/>
  <c r="J95" i="1"/>
  <c r="K95" i="1"/>
  <c r="K86" i="1"/>
  <c r="J86" i="1"/>
  <c r="J68" i="1"/>
  <c r="K68" i="1"/>
  <c r="K69" i="1"/>
  <c r="J69" i="1"/>
  <c r="J70" i="1"/>
  <c r="K70" i="1"/>
  <c r="J99" i="1"/>
  <c r="K99" i="1"/>
  <c r="K97" i="1"/>
  <c r="J97" i="1"/>
  <c r="J88" i="1"/>
  <c r="K88" i="1"/>
  <c r="J85" i="1"/>
  <c r="K85" i="1"/>
  <c r="K75" i="1"/>
  <c r="J75" i="1"/>
  <c r="J64" i="1"/>
  <c r="K64" i="1"/>
  <c r="K98" i="1"/>
  <c r="J98" i="1"/>
  <c r="K67" i="1"/>
  <c r="J67" i="1"/>
  <c r="K73" i="1"/>
  <c r="J73" i="1"/>
  <c r="K63" i="1"/>
  <c r="J63" i="1"/>
  <c r="K71" i="1"/>
  <c r="J71" i="1"/>
  <c r="J76" i="1"/>
  <c r="K76" i="1"/>
  <c r="J87" i="1"/>
  <c r="K87" i="1"/>
  <c r="K65" i="1"/>
  <c r="J65" i="1"/>
  <c r="J74" i="1"/>
  <c r="K74" i="1"/>
  <c r="J72" i="1"/>
  <c r="K72" i="1"/>
  <c r="J91" i="1"/>
  <c r="K91" i="1"/>
  <c r="K89" i="1"/>
  <c r="J89" i="1"/>
  <c r="K92" i="1"/>
  <c r="J92" i="1"/>
  <c r="J84" i="1"/>
  <c r="K84" i="1"/>
  <c r="K93" i="1"/>
  <c r="J93" i="1"/>
  <c r="I77" i="1"/>
  <c r="H54" i="1"/>
  <c r="G77" i="1"/>
  <c r="H77" i="1"/>
  <c r="I54" i="1"/>
  <c r="H100" i="1"/>
  <c r="H123" i="1"/>
  <c r="I100" i="1"/>
  <c r="I123" i="1"/>
  <c r="H125" i="1" l="1"/>
  <c r="H124" i="1"/>
  <c r="E12" i="6" s="1"/>
  <c r="H55" i="1"/>
  <c r="D12" i="6" s="1"/>
  <c r="H56" i="1"/>
  <c r="H78" i="1"/>
  <c r="C12" i="6" s="1"/>
  <c r="H7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3" authorId="0" shapeId="0" xr:uid="{00000000-0006-0000-0000-000002000000}">
      <text>
        <r>
          <rPr>
            <sz val="9"/>
            <color indexed="81"/>
            <rFont val="Tahoma"/>
            <family val="2"/>
          </rPr>
          <t>(~24 hours)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5" authorId="0" shapeId="0" xr:uid="{00000000-0006-0000-0100-000002000000}">
      <text>
        <r>
          <rPr>
            <sz val="9"/>
            <color indexed="81"/>
            <rFont val="Tahoma"/>
            <family val="2"/>
          </rPr>
          <t>(~24 hours)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5" authorId="0" shapeId="0" xr:uid="{00000000-0006-0000-0200-000002000000}">
      <text>
        <r>
          <rPr>
            <sz val="9"/>
            <color indexed="81"/>
            <rFont val="Tahoma"/>
            <family val="2"/>
          </rPr>
          <t>(~24 hours)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Chrysoula Litina</author>
  </authors>
  <commentList>
    <comment ref="B3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Measure accordingly and insert value of the width of the area around the notch left uncovered by tape</t>
        </r>
      </text>
    </comment>
    <comment ref="B55" authorId="0" shapeId="0" xr:uid="{00000000-0006-0000-0300-000002000000}">
      <text>
        <r>
          <rPr>
            <sz val="9"/>
            <color indexed="81"/>
            <rFont val="Tahoma"/>
            <family val="2"/>
          </rPr>
          <t>(~24 hours)</t>
        </r>
      </text>
    </comment>
  </commentList>
</comments>
</file>

<file path=xl/sharedStrings.xml><?xml version="1.0" encoding="utf-8"?>
<sst xmlns="http://schemas.openxmlformats.org/spreadsheetml/2006/main" count="473" uniqueCount="42">
  <si>
    <t>Area (mm2)</t>
  </si>
  <si>
    <t>Inflitration</t>
  </si>
  <si>
    <t>Time (min)</t>
  </si>
  <si>
    <t>Sorptivity</t>
  </si>
  <si>
    <t>CRACKED-REF</t>
  </si>
  <si>
    <t>Prism 1</t>
  </si>
  <si>
    <t>Prism 2</t>
  </si>
  <si>
    <t>Prism 3</t>
  </si>
  <si>
    <t>Sample width (mm)</t>
  </si>
  <si>
    <t>Notch area width (mm)</t>
  </si>
  <si>
    <t>Loc 1</t>
  </si>
  <si>
    <t>Loc 2</t>
  </si>
  <si>
    <t>general mean</t>
  </si>
  <si>
    <t>general std</t>
  </si>
  <si>
    <t>! Distances in µm!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</si>
  <si>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0</t>
    </r>
    <r>
      <rPr>
        <sz val="18"/>
        <color theme="1"/>
        <rFont val="Calibri"/>
        <family val="2"/>
        <scheme val="minor"/>
      </rPr>
      <t xml:space="preserve"> days from cracking </t>
    </r>
  </si>
  <si>
    <t>CRACKED-ADDitions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</si>
  <si>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28</t>
    </r>
    <r>
      <rPr>
        <sz val="18"/>
        <color theme="1"/>
        <rFont val="Calibri"/>
        <family val="2"/>
        <scheme val="minor"/>
      </rPr>
      <t xml:space="preserve"> days from cracking </t>
    </r>
  </si>
  <si>
    <t>Casting day</t>
  </si>
  <si>
    <t>Cracking day</t>
  </si>
  <si>
    <t>Measuring day</t>
  </si>
  <si>
    <t>3 months of healing</t>
  </si>
  <si>
    <t>6 months of healing</t>
  </si>
  <si>
    <t>28 days of healing</t>
  </si>
  <si>
    <t>0 days of healing</t>
  </si>
  <si>
    <t>Sorptivity values prisms summary of results</t>
  </si>
  <si>
    <t>UNCRACKED-REF</t>
  </si>
  <si>
    <t>Loc 3</t>
  </si>
  <si>
    <t>Loc 4</t>
  </si>
  <si>
    <t>RRT x</t>
  </si>
  <si>
    <t>Notch depth (mm)</t>
  </si>
  <si>
    <t>Mass (gr)</t>
  </si>
  <si>
    <t>UNCRACKED-ADDitions</t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</si>
  <si>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3 months</t>
    </r>
    <r>
      <rPr>
        <sz val="18"/>
        <color theme="1"/>
        <rFont val="Calibri"/>
        <family val="2"/>
        <scheme val="minor"/>
      </rPr>
      <t xml:space="preserve"> from cracking </t>
    </r>
  </si>
  <si>
    <r>
      <t xml:space="preserve">Sorptivity measurement prisms at </t>
    </r>
    <r>
      <rPr>
        <sz val="18"/>
        <color rgb="FFFF0000"/>
        <rFont val="Calibri"/>
        <family val="2"/>
        <scheme val="minor"/>
      </rPr>
      <t>6 months</t>
    </r>
    <r>
      <rPr>
        <sz val="18"/>
        <color theme="1"/>
        <rFont val="Calibri"/>
        <family val="2"/>
        <scheme val="minor"/>
      </rPr>
      <t xml:space="preserve"> from cracking </t>
    </r>
  </si>
  <si>
    <t>Prism 4</t>
  </si>
  <si>
    <t>Prism 5</t>
  </si>
  <si>
    <t>Prism 6</t>
  </si>
  <si>
    <t>18/06/2019/</t>
  </si>
  <si>
    <t>27/07/2019/</t>
  </si>
  <si>
    <t>13/08/2019/</t>
  </si>
  <si>
    <t>28/09/2019/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</si>
</sst>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1"/>
      <color theme="5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theme="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164" fontId="0" fillId="0" borderId="0" xfId="0" applyNumberFormat="1"/>
    <xf numFmtId="0" fontId="3" fillId="0" borderId="0" xfId="0" applyFont="1"/>
    <xf numFmtId="0" fontId="0" fillId="2" borderId="0" xfId="0" applyFill="1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2" fillId="4" borderId="0" xfId="0" applyFont="1" applyFill="1"/>
    <xf numFmtId="0" fontId="2" fillId="3" borderId="0" xfId="0" applyFont="1" applyFill="1" applyAlignment="1">
      <alignment horizontal="right"/>
    </xf>
    <xf numFmtId="0" fontId="2" fillId="5" borderId="0" xfId="0" applyFont="1" applyFill="1"/>
    <xf numFmtId="0" fontId="7" fillId="0" borderId="0" xfId="0" applyFont="1"/>
    <xf numFmtId="0" fontId="2" fillId="7" borderId="0" xfId="0" applyFont="1" applyFill="1"/>
    <xf numFmtId="0" fontId="0" fillId="7" borderId="0" xfId="0" applyFont="1" applyFill="1" applyAlignment="1">
      <alignment horizontal="right"/>
    </xf>
    <xf numFmtId="0" fontId="2" fillId="7" borderId="0" xfId="0" applyFont="1" applyFill="1" applyAlignment="1">
      <alignment horizontal="right"/>
    </xf>
    <xf numFmtId="0" fontId="2" fillId="8" borderId="0" xfId="0" applyFont="1" applyFill="1"/>
    <xf numFmtId="14" fontId="0" fillId="0" borderId="0" xfId="0" applyNumberFormat="1"/>
    <xf numFmtId="0" fontId="0" fillId="0" borderId="0" xfId="0" applyFill="1"/>
    <xf numFmtId="0" fontId="2" fillId="0" borderId="0" xfId="0" applyFont="1" applyFill="1"/>
    <xf numFmtId="14" fontId="0" fillId="9" borderId="1" xfId="0" applyNumberFormat="1" applyFill="1" applyBorder="1" applyAlignment="1">
      <alignment horizontal="center" vertical="center"/>
    </xf>
    <xf numFmtId="14" fontId="0" fillId="10" borderId="2" xfId="0" applyNumberForma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right"/>
    </xf>
    <xf numFmtId="0" fontId="0" fillId="7" borderId="2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" fillId="11" borderId="0" xfId="0" applyFont="1" applyFill="1"/>
    <xf numFmtId="0" fontId="8" fillId="0" borderId="2" xfId="0" applyFont="1" applyBorder="1"/>
    <xf numFmtId="0" fontId="8" fillId="10" borderId="2" xfId="0" applyFont="1" applyFill="1" applyBorder="1"/>
    <xf numFmtId="0" fontId="1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8" fillId="0" borderId="0" xfId="0" applyFont="1"/>
    <xf numFmtId="0" fontId="2" fillId="6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/>
    <xf numFmtId="0" fontId="0" fillId="0" borderId="0" xfId="0" applyBorder="1"/>
    <xf numFmtId="0" fontId="7" fillId="0" borderId="0" xfId="0" applyFont="1" applyBorder="1"/>
    <xf numFmtId="0" fontId="2" fillId="0" borderId="0" xfId="0" applyFont="1" applyFill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3" borderId="4" xfId="0" applyFont="1" applyFill="1" applyBorder="1" applyAlignment="1">
      <alignment horizontal="right"/>
    </xf>
    <xf numFmtId="0" fontId="2" fillId="3" borderId="2" xfId="0" applyFont="1" applyFill="1" applyBorder="1"/>
    <xf numFmtId="2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day'!$A$61:$A$76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day'!$G$61:$G$76</c:f>
              <c:numCache>
                <c:formatCode>General</c:formatCode>
                <c:ptCount val="16"/>
                <c:pt idx="0">
                  <c:v>0</c:v>
                </c:pt>
                <c:pt idx="1">
                  <c:v>4.5545636728001462</c:v>
                </c:pt>
                <c:pt idx="2">
                  <c:v>11.386409182000365</c:v>
                </c:pt>
                <c:pt idx="3">
                  <c:v>11.386409182000365</c:v>
                </c:pt>
                <c:pt idx="4">
                  <c:v>13.663691018400439</c:v>
                </c:pt>
                <c:pt idx="5">
                  <c:v>15.940972854800512</c:v>
                </c:pt>
                <c:pt idx="6">
                  <c:v>15.940972854800512</c:v>
                </c:pt>
                <c:pt idx="7">
                  <c:v>18.218254691200585</c:v>
                </c:pt>
                <c:pt idx="8">
                  <c:v>18.218254691200585</c:v>
                </c:pt>
                <c:pt idx="9">
                  <c:v>20.49553652760066</c:v>
                </c:pt>
                <c:pt idx="10">
                  <c:v>20.49553652760066</c:v>
                </c:pt>
                <c:pt idx="11">
                  <c:v>22.772818364000731</c:v>
                </c:pt>
                <c:pt idx="12">
                  <c:v>22.772818364000731</c:v>
                </c:pt>
                <c:pt idx="13">
                  <c:v>34.159227546001098</c:v>
                </c:pt>
                <c:pt idx="14">
                  <c:v>29.604663873200952</c:v>
                </c:pt>
                <c:pt idx="15">
                  <c:v>47.822918564401533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1B-4F66-A90A-7DD438CE637B}"/>
            </c:ext>
          </c:extLst>
        </c:ser>
        <c:ser>
          <c:idx val="1"/>
          <c:order val="1"/>
          <c:tx>
            <c:strRef>
              <c:f>'Cracking day'!$H$60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day'!$A$61:$A$76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day'!$H$61:$H$76</c:f>
              <c:numCache>
                <c:formatCode>General</c:formatCode>
                <c:ptCount val="16"/>
                <c:pt idx="0">
                  <c:v>0</c:v>
                </c:pt>
                <c:pt idx="1">
                  <c:v>4.5545636728001462</c:v>
                </c:pt>
                <c:pt idx="2">
                  <c:v>11.386409182000365</c:v>
                </c:pt>
                <c:pt idx="3">
                  <c:v>13.663691018400439</c:v>
                </c:pt>
                <c:pt idx="4">
                  <c:v>15.940972854800512</c:v>
                </c:pt>
                <c:pt idx="5">
                  <c:v>18.218254691200585</c:v>
                </c:pt>
                <c:pt idx="6">
                  <c:v>20.49553652760066</c:v>
                </c:pt>
                <c:pt idx="7">
                  <c:v>20.49553652760066</c:v>
                </c:pt>
                <c:pt idx="8">
                  <c:v>22.772818364000731</c:v>
                </c:pt>
                <c:pt idx="9">
                  <c:v>25.050100200400806</c:v>
                </c:pt>
                <c:pt idx="10">
                  <c:v>27.327382036800877</c:v>
                </c:pt>
                <c:pt idx="11">
                  <c:v>29.604663873200952</c:v>
                </c:pt>
                <c:pt idx="12">
                  <c:v>31.881945709601023</c:v>
                </c:pt>
                <c:pt idx="13">
                  <c:v>40.991073055201319</c:v>
                </c:pt>
                <c:pt idx="14">
                  <c:v>38.713791218801241</c:v>
                </c:pt>
                <c:pt idx="15">
                  <c:v>61.486609582801975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1B-4F66-A90A-7DD438CE637B}"/>
            </c:ext>
          </c:extLst>
        </c:ser>
        <c:ser>
          <c:idx val="2"/>
          <c:order val="2"/>
          <c:tx>
            <c:strRef>
              <c:f>'Cracking day'!$I$60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day'!$A$61:$A$76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day'!$I$61:$I$76</c:f>
              <c:numCache>
                <c:formatCode>General</c:formatCode>
                <c:ptCount val="16"/>
                <c:pt idx="0">
                  <c:v>0</c:v>
                </c:pt>
                <c:pt idx="1">
                  <c:v>2.2772818364000731</c:v>
                </c:pt>
                <c:pt idx="2">
                  <c:v>11.386409182000365</c:v>
                </c:pt>
                <c:pt idx="3">
                  <c:v>13.663691018400439</c:v>
                </c:pt>
                <c:pt idx="4">
                  <c:v>15.940972854800512</c:v>
                </c:pt>
                <c:pt idx="5">
                  <c:v>18.218254691200585</c:v>
                </c:pt>
                <c:pt idx="6">
                  <c:v>20.49553652760066</c:v>
                </c:pt>
                <c:pt idx="7">
                  <c:v>20.49553652760066</c:v>
                </c:pt>
                <c:pt idx="8">
                  <c:v>22.772818364000731</c:v>
                </c:pt>
                <c:pt idx="9">
                  <c:v>22.772818364000731</c:v>
                </c:pt>
                <c:pt idx="10">
                  <c:v>27.327382036800877</c:v>
                </c:pt>
                <c:pt idx="11">
                  <c:v>27.327382036800877</c:v>
                </c:pt>
                <c:pt idx="12">
                  <c:v>29.604663873200952</c:v>
                </c:pt>
                <c:pt idx="13">
                  <c:v>38.713791218801241</c:v>
                </c:pt>
                <c:pt idx="14">
                  <c:v>34.159227546001098</c:v>
                </c:pt>
                <c:pt idx="15">
                  <c:v>54.654764073601754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1B-4F66-A90A-7DD438CE6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'3m healing'!$A$38:$A$55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'3m healing'!$G$38:$G$55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2.2772818364000731</c:v>
                </c:pt>
                <c:pt idx="5">
                  <c:v>2.2772818364000731</c:v>
                </c:pt>
                <c:pt idx="6">
                  <c:v>2.2772818364000731</c:v>
                </c:pt>
                <c:pt idx="7">
                  <c:v>2.2772818364000731</c:v>
                </c:pt>
                <c:pt idx="8">
                  <c:v>2.2772818364000731</c:v>
                </c:pt>
                <c:pt idx="9">
                  <c:v>4.5545636728001462</c:v>
                </c:pt>
                <c:pt idx="10">
                  <c:v>4.5545636728001462</c:v>
                </c:pt>
                <c:pt idx="11">
                  <c:v>2.2772818364000731</c:v>
                </c:pt>
                <c:pt idx="12">
                  <c:v>4.5545636728001462</c:v>
                </c:pt>
                <c:pt idx="13">
                  <c:v>4.5545636728001462</c:v>
                </c:pt>
                <c:pt idx="14">
                  <c:v>4.5545636728001462</c:v>
                </c:pt>
                <c:pt idx="15">
                  <c:v>4.5545636728001462</c:v>
                </c:pt>
                <c:pt idx="16">
                  <c:v>6.8318455092002193</c:v>
                </c:pt>
                <c:pt idx="17">
                  <c:v>11.386409182000365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F1-48E4-BC37-488AF3DA851D}"/>
            </c:ext>
          </c:extLst>
        </c:ser>
        <c:ser>
          <c:idx val="1"/>
          <c:order val="1"/>
          <c:tx>
            <c:strRef>
              <c:f>'3m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healing'!$A$38:$A$55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'3m healing'!$H$38:$H$55</c:f>
              <c:numCache>
                <c:formatCode>General</c:formatCode>
                <c:ptCount val="18"/>
                <c:pt idx="0">
                  <c:v>0</c:v>
                </c:pt>
                <c:pt idx="1">
                  <c:v>4.5545636728001462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6.8318455092002193</c:v>
                </c:pt>
                <c:pt idx="5">
                  <c:v>6.8318455092002193</c:v>
                </c:pt>
                <c:pt idx="6">
                  <c:v>6.8318455092002193</c:v>
                </c:pt>
                <c:pt idx="7">
                  <c:v>6.8318455092002193</c:v>
                </c:pt>
                <c:pt idx="8">
                  <c:v>6.8318455092002193</c:v>
                </c:pt>
                <c:pt idx="9">
                  <c:v>9.1091273456002924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6.8318455092002193</c:v>
                </c:pt>
                <c:pt idx="14">
                  <c:v>9.1091273456002924</c:v>
                </c:pt>
                <c:pt idx="15">
                  <c:v>9.1091273456002924</c:v>
                </c:pt>
                <c:pt idx="16">
                  <c:v>9.1091273456002924</c:v>
                </c:pt>
                <c:pt idx="17">
                  <c:v>13.663691018400439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4F1-48E4-BC37-488AF3DA851D}"/>
            </c:ext>
          </c:extLst>
        </c:ser>
        <c:ser>
          <c:idx val="2"/>
          <c:order val="2"/>
          <c:tx>
            <c:strRef>
              <c:f>'3m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healing'!$A$38:$A$55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'3m healing'!$I$38:$I$55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2.2772818364000731</c:v>
                </c:pt>
                <c:pt idx="5">
                  <c:v>2.2772818364000731</c:v>
                </c:pt>
                <c:pt idx="6">
                  <c:v>4.5545636728001462</c:v>
                </c:pt>
                <c:pt idx="7">
                  <c:v>2.2772818364000731</c:v>
                </c:pt>
                <c:pt idx="8">
                  <c:v>4.5545636728001462</c:v>
                </c:pt>
                <c:pt idx="9">
                  <c:v>4.5545636728001462</c:v>
                </c:pt>
                <c:pt idx="10">
                  <c:v>4.5545636728001462</c:v>
                </c:pt>
                <c:pt idx="11">
                  <c:v>4.5545636728001462</c:v>
                </c:pt>
                <c:pt idx="12">
                  <c:v>4.5545636728001462</c:v>
                </c:pt>
                <c:pt idx="13">
                  <c:v>4.5545636728001462</c:v>
                </c:pt>
                <c:pt idx="14">
                  <c:v>4.5545636728001462</c:v>
                </c:pt>
                <c:pt idx="15">
                  <c:v>4.5545636728001462</c:v>
                </c:pt>
                <c:pt idx="16">
                  <c:v>4.5545636728001462</c:v>
                </c:pt>
                <c:pt idx="17">
                  <c:v>9.1091273456002924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4F1-48E4-BC37-488AF3DA8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healing'!$A$88:$A$105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'3m healing'!$G$88:$G$105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4.5545636728001462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6.8318455092002193</c:v>
                </c:pt>
                <c:pt idx="14">
                  <c:v>9.1091273456002924</c:v>
                </c:pt>
                <c:pt idx="15">
                  <c:v>9.1091273456002924</c:v>
                </c:pt>
                <c:pt idx="16">
                  <c:v>11.386409182000365</c:v>
                </c:pt>
                <c:pt idx="17">
                  <c:v>20.49553652760066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5C-44CE-8350-635BB0B92C49}"/>
            </c:ext>
          </c:extLst>
        </c:ser>
        <c:ser>
          <c:idx val="1"/>
          <c:order val="1"/>
          <c:tx>
            <c:strRef>
              <c:f>'3m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healing'!$A$88:$A$105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'3m healing'!$H$88:$H$105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6.8318455092002193</c:v>
                </c:pt>
                <c:pt idx="7">
                  <c:v>6.8318455092002193</c:v>
                </c:pt>
                <c:pt idx="8">
                  <c:v>6.8318455092002193</c:v>
                </c:pt>
                <c:pt idx="9">
                  <c:v>6.8318455092002193</c:v>
                </c:pt>
                <c:pt idx="10">
                  <c:v>9.1091273456002924</c:v>
                </c:pt>
                <c:pt idx="11">
                  <c:v>9.1091273456002924</c:v>
                </c:pt>
                <c:pt idx="12">
                  <c:v>9.1091273456002924</c:v>
                </c:pt>
                <c:pt idx="13">
                  <c:v>11.386409182000365</c:v>
                </c:pt>
                <c:pt idx="14">
                  <c:v>11.386409182000365</c:v>
                </c:pt>
                <c:pt idx="15">
                  <c:v>11.386409182000365</c:v>
                </c:pt>
                <c:pt idx="16">
                  <c:v>13.663691018400439</c:v>
                </c:pt>
                <c:pt idx="17">
                  <c:v>22.772818364000731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C5C-44CE-8350-635BB0B92C49}"/>
            </c:ext>
          </c:extLst>
        </c:ser>
        <c:ser>
          <c:idx val="2"/>
          <c:order val="2"/>
          <c:tx>
            <c:strRef>
              <c:f>'3m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healing'!$A$88:$A$105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'3m healing'!$I$88:$I$105</c:f>
              <c:numCache>
                <c:formatCode>General</c:formatCode>
                <c:ptCount val="18"/>
                <c:pt idx="0">
                  <c:v>0</c:v>
                </c:pt>
                <c:pt idx="1">
                  <c:v>4.5545636728001462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6.8318455092002193</c:v>
                </c:pt>
                <c:pt idx="5">
                  <c:v>6.8318455092002193</c:v>
                </c:pt>
                <c:pt idx="6">
                  <c:v>6.8318455092002193</c:v>
                </c:pt>
                <c:pt idx="7">
                  <c:v>6.8318455092002193</c:v>
                </c:pt>
                <c:pt idx="8">
                  <c:v>6.8318455092002193</c:v>
                </c:pt>
                <c:pt idx="9">
                  <c:v>9.1091273456002924</c:v>
                </c:pt>
                <c:pt idx="10">
                  <c:v>9.1091273456002924</c:v>
                </c:pt>
                <c:pt idx="11">
                  <c:v>9.1091273456002924</c:v>
                </c:pt>
                <c:pt idx="12">
                  <c:v>9.1091273456002924</c:v>
                </c:pt>
                <c:pt idx="13">
                  <c:v>11.386409182000365</c:v>
                </c:pt>
                <c:pt idx="14">
                  <c:v>11.386409182000365</c:v>
                </c:pt>
                <c:pt idx="15">
                  <c:v>11.386409182000365</c:v>
                </c:pt>
                <c:pt idx="16">
                  <c:v>13.663691018400439</c:v>
                </c:pt>
                <c:pt idx="17">
                  <c:v>22.772818364000731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C5C-44CE-8350-635BB0B92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healing'!$A$113:$A$130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healing'!$G$113:$G$130</c:f>
              <c:numCache>
                <c:formatCode>General</c:formatCode>
                <c:ptCount val="16"/>
                <c:pt idx="0">
                  <c:v>0</c:v>
                </c:pt>
                <c:pt idx="1">
                  <c:v>2.2772818364000731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6.8318455092002193</c:v>
                </c:pt>
                <c:pt idx="8">
                  <c:v>6.8318455092002193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9.1091273456002924</c:v>
                </c:pt>
                <c:pt idx="13">
                  <c:v>9.1091273456002924</c:v>
                </c:pt>
                <c:pt idx="14">
                  <c:v>9.1091273456002924</c:v>
                </c:pt>
                <c:pt idx="15">
                  <c:v>15.940972854800512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0F-4C4B-8F46-D70C94D5A054}"/>
            </c:ext>
          </c:extLst>
        </c:ser>
        <c:ser>
          <c:idx val="1"/>
          <c:order val="1"/>
          <c:tx>
            <c:strRef>
              <c:f>'3m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healing'!$A$113:$A$130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healing'!$H$113:$H$130</c:f>
              <c:numCache>
                <c:formatCode>General</c:formatCode>
                <c:ptCount val="16"/>
                <c:pt idx="0">
                  <c:v>0</c:v>
                </c:pt>
                <c:pt idx="1">
                  <c:v>4.5545636728001462</c:v>
                </c:pt>
                <c:pt idx="2">
                  <c:v>4.5545636728001462</c:v>
                </c:pt>
                <c:pt idx="3">
                  <c:v>6.8318455092002193</c:v>
                </c:pt>
                <c:pt idx="4">
                  <c:v>6.8318455092002193</c:v>
                </c:pt>
                <c:pt idx="5">
                  <c:v>6.8318455092002193</c:v>
                </c:pt>
                <c:pt idx="6">
                  <c:v>9.1091273456002924</c:v>
                </c:pt>
                <c:pt idx="7">
                  <c:v>9.1091273456002924</c:v>
                </c:pt>
                <c:pt idx="8">
                  <c:v>9.1091273456002924</c:v>
                </c:pt>
                <c:pt idx="9">
                  <c:v>11.386409182000365</c:v>
                </c:pt>
                <c:pt idx="10">
                  <c:v>11.386409182000365</c:v>
                </c:pt>
                <c:pt idx="11">
                  <c:v>11.386409182000365</c:v>
                </c:pt>
                <c:pt idx="12">
                  <c:v>11.386409182000365</c:v>
                </c:pt>
                <c:pt idx="13">
                  <c:v>11.386409182000365</c:v>
                </c:pt>
                <c:pt idx="14">
                  <c:v>13.663691018400439</c:v>
                </c:pt>
                <c:pt idx="15">
                  <c:v>25.050100200400806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10F-4C4B-8F46-D70C94D5A054}"/>
            </c:ext>
          </c:extLst>
        </c:ser>
        <c:ser>
          <c:idx val="2"/>
          <c:order val="2"/>
          <c:tx>
            <c:strRef>
              <c:f>'3m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healing'!$A$113:$A$130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'3m healing'!$I$113:$I$130</c:f>
              <c:numCache>
                <c:formatCode>General</c:formatCode>
                <c:ptCount val="16"/>
                <c:pt idx="0">
                  <c:v>0</c:v>
                </c:pt>
                <c:pt idx="1">
                  <c:v>4.5545636728001462</c:v>
                </c:pt>
                <c:pt idx="2">
                  <c:v>6.8318455092002193</c:v>
                </c:pt>
                <c:pt idx="3">
                  <c:v>6.8318455092002193</c:v>
                </c:pt>
                <c:pt idx="4">
                  <c:v>6.8318455092002193</c:v>
                </c:pt>
                <c:pt idx="5">
                  <c:v>9.1091273456002924</c:v>
                </c:pt>
                <c:pt idx="6">
                  <c:v>9.1091273456002924</c:v>
                </c:pt>
                <c:pt idx="7">
                  <c:v>9.1091273456002924</c:v>
                </c:pt>
                <c:pt idx="8">
                  <c:v>9.1091273456002924</c:v>
                </c:pt>
                <c:pt idx="9">
                  <c:v>11.386409182000365</c:v>
                </c:pt>
                <c:pt idx="10">
                  <c:v>11.386409182000365</c:v>
                </c:pt>
                <c:pt idx="11">
                  <c:v>11.386409182000365</c:v>
                </c:pt>
                <c:pt idx="12">
                  <c:v>13.663691018400439</c:v>
                </c:pt>
                <c:pt idx="13">
                  <c:v>13.663691018400439</c:v>
                </c:pt>
                <c:pt idx="14">
                  <c:v>15.940972854800512</c:v>
                </c:pt>
                <c:pt idx="15">
                  <c:v>25.050100200400806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10F-4C4B-8F46-D70C94D5A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healing'!$A$63:$A$80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healing'!$G$63:$G$80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2.2772818364000731</c:v>
                </c:pt>
                <c:pt idx="8">
                  <c:v>4.5545636728001462</c:v>
                </c:pt>
                <c:pt idx="9">
                  <c:v>4.5545636728001462</c:v>
                </c:pt>
                <c:pt idx="10">
                  <c:v>4.5545636728001462</c:v>
                </c:pt>
                <c:pt idx="11">
                  <c:v>4.5545636728001462</c:v>
                </c:pt>
                <c:pt idx="12">
                  <c:v>6.8318455092002193</c:v>
                </c:pt>
                <c:pt idx="13">
                  <c:v>6.8318455092002193</c:v>
                </c:pt>
                <c:pt idx="14">
                  <c:v>4.5545636728001462</c:v>
                </c:pt>
                <c:pt idx="15">
                  <c:v>4.5545636728001462</c:v>
                </c:pt>
                <c:pt idx="16">
                  <c:v>6.8318455092002193</c:v>
                </c:pt>
                <c:pt idx="17">
                  <c:v>9.1091273456002924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07-4D77-B36F-EE9DFE0DBCE8}"/>
            </c:ext>
          </c:extLst>
        </c:ser>
        <c:ser>
          <c:idx val="1"/>
          <c:order val="1"/>
          <c:tx>
            <c:strRef>
              <c:f>'6m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healing'!$A$63:$A$80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healing'!$H$63:$H$80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2.2772818364000731</c:v>
                </c:pt>
                <c:pt idx="5">
                  <c:v>2.2772818364000731</c:v>
                </c:pt>
                <c:pt idx="6">
                  <c:v>6.8318455092002193</c:v>
                </c:pt>
                <c:pt idx="7">
                  <c:v>4.5545636728001462</c:v>
                </c:pt>
                <c:pt idx="8">
                  <c:v>4.5545636728001462</c:v>
                </c:pt>
                <c:pt idx="9">
                  <c:v>4.5545636728001462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6.8318455092002193</c:v>
                </c:pt>
                <c:pt idx="14">
                  <c:v>6.8318455092002193</c:v>
                </c:pt>
                <c:pt idx="15">
                  <c:v>6.8318455092002193</c:v>
                </c:pt>
                <c:pt idx="16">
                  <c:v>9.1091273456002924</c:v>
                </c:pt>
                <c:pt idx="17">
                  <c:v>11.386409182000365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807-4D77-B36F-EE9DFE0DBCE8}"/>
            </c:ext>
          </c:extLst>
        </c:ser>
        <c:ser>
          <c:idx val="2"/>
          <c:order val="2"/>
          <c:tx>
            <c:strRef>
              <c:f>'6m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healing'!$A$63:$A$80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healing'!$I$63:$I$80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4.5545636728001462</c:v>
                </c:pt>
                <c:pt idx="9">
                  <c:v>4.5545636728001462</c:v>
                </c:pt>
                <c:pt idx="10">
                  <c:v>4.5545636728001462</c:v>
                </c:pt>
                <c:pt idx="11">
                  <c:v>6.8318455092002193</c:v>
                </c:pt>
                <c:pt idx="12">
                  <c:v>4.5545636728001462</c:v>
                </c:pt>
                <c:pt idx="13">
                  <c:v>6.8318455092002193</c:v>
                </c:pt>
                <c:pt idx="14">
                  <c:v>6.8318455092002193</c:v>
                </c:pt>
                <c:pt idx="15">
                  <c:v>6.8318455092002193</c:v>
                </c:pt>
                <c:pt idx="16">
                  <c:v>9.1091273456002924</c:v>
                </c:pt>
                <c:pt idx="17">
                  <c:v>13.663691018400439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807-4D77-B36F-EE9DFE0DB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'6m healing'!$A$38:$A$55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healing'!$G$38:$G$55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4.5545636728001462</c:v>
                </c:pt>
                <c:pt idx="9">
                  <c:v>4.5545636728001462</c:v>
                </c:pt>
                <c:pt idx="10">
                  <c:v>4.5545636728001462</c:v>
                </c:pt>
                <c:pt idx="11">
                  <c:v>4.5545636728001462</c:v>
                </c:pt>
                <c:pt idx="12">
                  <c:v>4.5545636728001462</c:v>
                </c:pt>
                <c:pt idx="13">
                  <c:v>6.8318455092002193</c:v>
                </c:pt>
                <c:pt idx="14">
                  <c:v>6.8318455092002193</c:v>
                </c:pt>
                <c:pt idx="15">
                  <c:v>4.5545636728001462</c:v>
                </c:pt>
                <c:pt idx="16">
                  <c:v>6.8318455092002193</c:v>
                </c:pt>
                <c:pt idx="17">
                  <c:v>9.1091273456002924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D86-4755-8A44-A39C840A0283}"/>
            </c:ext>
          </c:extLst>
        </c:ser>
        <c:ser>
          <c:idx val="1"/>
          <c:order val="1"/>
          <c:tx>
            <c:strRef>
              <c:f>'6m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healing'!$A$38:$A$55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healing'!$H$38:$H$55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2.2772818364000731</c:v>
                </c:pt>
                <c:pt idx="5">
                  <c:v>2.2772818364000731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4.5545636728001462</c:v>
                </c:pt>
                <c:pt idx="9">
                  <c:v>4.5545636728001462</c:v>
                </c:pt>
                <c:pt idx="10">
                  <c:v>4.5545636728001462</c:v>
                </c:pt>
                <c:pt idx="11">
                  <c:v>4.5545636728001462</c:v>
                </c:pt>
                <c:pt idx="12">
                  <c:v>4.5545636728001462</c:v>
                </c:pt>
                <c:pt idx="13">
                  <c:v>4.5545636728001462</c:v>
                </c:pt>
                <c:pt idx="14">
                  <c:v>4.5545636728001462</c:v>
                </c:pt>
                <c:pt idx="15">
                  <c:v>4.5545636728001462</c:v>
                </c:pt>
                <c:pt idx="16">
                  <c:v>6.8318455092002193</c:v>
                </c:pt>
                <c:pt idx="17">
                  <c:v>9.1091273456002924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D86-4755-8A44-A39C840A0283}"/>
            </c:ext>
          </c:extLst>
        </c:ser>
        <c:ser>
          <c:idx val="2"/>
          <c:order val="2"/>
          <c:tx>
            <c:strRef>
              <c:f>'6m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healing'!$A$38:$A$55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healing'!$I$38:$I$55</c:f>
              <c:numCache>
                <c:formatCode>General</c:formatCode>
                <c:ptCount val="18"/>
                <c:pt idx="0">
                  <c:v>0</c:v>
                </c:pt>
                <c:pt idx="1">
                  <c:v>4.5545636728001462</c:v>
                </c:pt>
                <c:pt idx="2">
                  <c:v>2.2772818364000731</c:v>
                </c:pt>
                <c:pt idx="3">
                  <c:v>4.5545636728001462</c:v>
                </c:pt>
                <c:pt idx="4">
                  <c:v>2.2772818364000731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4.5545636728001462</c:v>
                </c:pt>
                <c:pt idx="9">
                  <c:v>4.5545636728001462</c:v>
                </c:pt>
                <c:pt idx="10">
                  <c:v>4.5545636728001462</c:v>
                </c:pt>
                <c:pt idx="11">
                  <c:v>4.5545636728001462</c:v>
                </c:pt>
                <c:pt idx="12">
                  <c:v>4.5545636728001462</c:v>
                </c:pt>
                <c:pt idx="13">
                  <c:v>4.5545636728001462</c:v>
                </c:pt>
                <c:pt idx="14">
                  <c:v>4.5545636728001462</c:v>
                </c:pt>
                <c:pt idx="15">
                  <c:v>6.8318455092002193</c:v>
                </c:pt>
                <c:pt idx="16">
                  <c:v>6.8318455092002193</c:v>
                </c:pt>
                <c:pt idx="17">
                  <c:v>11.386409182000365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D86-4755-8A44-A39C840A0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healing'!$A$88:$A$105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healing'!$G$88:$G$105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6.8318455092002193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2.2772818364000731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9.1091273456002924</c:v>
                </c:pt>
                <c:pt idx="14">
                  <c:v>9.1091273456002924</c:v>
                </c:pt>
                <c:pt idx="15">
                  <c:v>9.1091273456002924</c:v>
                </c:pt>
                <c:pt idx="16">
                  <c:v>11.386409182000365</c:v>
                </c:pt>
                <c:pt idx="17">
                  <c:v>15.940972854800512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60-4D28-A8C0-FE4E19325E96}"/>
            </c:ext>
          </c:extLst>
        </c:ser>
        <c:ser>
          <c:idx val="1"/>
          <c:order val="1"/>
          <c:tx>
            <c:strRef>
              <c:f>'6m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healing'!$A$88:$A$105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healing'!$H$88:$H$105</c:f>
              <c:numCache>
                <c:formatCode>General</c:formatCode>
                <c:ptCount val="18"/>
                <c:pt idx="0">
                  <c:v>0</c:v>
                </c:pt>
                <c:pt idx="1">
                  <c:v>9.1091273456002924</c:v>
                </c:pt>
                <c:pt idx="2">
                  <c:v>9.1091273456002924</c:v>
                </c:pt>
                <c:pt idx="3">
                  <c:v>9.1091273456002924</c:v>
                </c:pt>
                <c:pt idx="4">
                  <c:v>9.1091273456002924</c:v>
                </c:pt>
                <c:pt idx="5">
                  <c:v>9.1091273456002924</c:v>
                </c:pt>
                <c:pt idx="6">
                  <c:v>9.1091273456002924</c:v>
                </c:pt>
                <c:pt idx="7">
                  <c:v>9.1091273456002924</c:v>
                </c:pt>
                <c:pt idx="8">
                  <c:v>11.386409182000365</c:v>
                </c:pt>
                <c:pt idx="9">
                  <c:v>11.386409182000365</c:v>
                </c:pt>
                <c:pt idx="10">
                  <c:v>11.386409182000365</c:v>
                </c:pt>
                <c:pt idx="11">
                  <c:v>13.663691018400439</c:v>
                </c:pt>
                <c:pt idx="12">
                  <c:v>13.663691018400439</c:v>
                </c:pt>
                <c:pt idx="13">
                  <c:v>13.663691018400439</c:v>
                </c:pt>
                <c:pt idx="14">
                  <c:v>13.663691018400439</c:v>
                </c:pt>
                <c:pt idx="15">
                  <c:v>13.663691018400439</c:v>
                </c:pt>
                <c:pt idx="16">
                  <c:v>15.940972854800512</c:v>
                </c:pt>
                <c:pt idx="17">
                  <c:v>18.218254691200585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F60-4D28-A8C0-FE4E19325E96}"/>
            </c:ext>
          </c:extLst>
        </c:ser>
        <c:ser>
          <c:idx val="2"/>
          <c:order val="2"/>
          <c:tx>
            <c:strRef>
              <c:f>'6m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healing'!$A$88:$A$105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healing'!$I$88:$I$105</c:f>
              <c:numCache>
                <c:formatCode>General</c:formatCode>
                <c:ptCount val="18"/>
                <c:pt idx="0">
                  <c:v>0</c:v>
                </c:pt>
                <c:pt idx="1">
                  <c:v>4.5545636728001462</c:v>
                </c:pt>
                <c:pt idx="2">
                  <c:v>6.8318455092002193</c:v>
                </c:pt>
                <c:pt idx="3">
                  <c:v>6.8318455092002193</c:v>
                </c:pt>
                <c:pt idx="4">
                  <c:v>6.8318455092002193</c:v>
                </c:pt>
                <c:pt idx="5">
                  <c:v>6.8318455092002193</c:v>
                </c:pt>
                <c:pt idx="6">
                  <c:v>6.8318455092002193</c:v>
                </c:pt>
                <c:pt idx="7">
                  <c:v>9.1091273456002924</c:v>
                </c:pt>
                <c:pt idx="8">
                  <c:v>9.1091273456002924</c:v>
                </c:pt>
                <c:pt idx="9">
                  <c:v>9.1091273456002924</c:v>
                </c:pt>
                <c:pt idx="10">
                  <c:v>9.1091273456002924</c:v>
                </c:pt>
                <c:pt idx="11">
                  <c:v>9.1091273456002924</c:v>
                </c:pt>
                <c:pt idx="12">
                  <c:v>11.386409182000365</c:v>
                </c:pt>
                <c:pt idx="13">
                  <c:v>9.1091273456002924</c:v>
                </c:pt>
                <c:pt idx="14">
                  <c:v>11.386409182000365</c:v>
                </c:pt>
                <c:pt idx="15">
                  <c:v>9.1091273456002924</c:v>
                </c:pt>
                <c:pt idx="16">
                  <c:v>11.386409182000365</c:v>
                </c:pt>
                <c:pt idx="17">
                  <c:v>15.940972854800512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F60-4D28-A8C0-FE4E1932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'6m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healing'!$A$113:$A$130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healing'!$G$113:$G$130</c:f>
              <c:numCache>
                <c:formatCode>General</c:formatCode>
                <c:ptCount val="18"/>
                <c:pt idx="0">
                  <c:v>0</c:v>
                </c:pt>
                <c:pt idx="1">
                  <c:v>4.5545636728001462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4.5545636728001462</c:v>
                </c:pt>
                <c:pt idx="9">
                  <c:v>4.5545636728001462</c:v>
                </c:pt>
                <c:pt idx="10">
                  <c:v>4.5545636728001462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9.1091273456002924</c:v>
                </c:pt>
                <c:pt idx="14">
                  <c:v>9.1091273456002924</c:v>
                </c:pt>
                <c:pt idx="15">
                  <c:v>11.386409182000365</c:v>
                </c:pt>
                <c:pt idx="16">
                  <c:v>15.940972854800512</c:v>
                </c:pt>
                <c:pt idx="17">
                  <c:v>18.218254691200585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67-4B7D-A9E7-666EF1B8F116}"/>
            </c:ext>
          </c:extLst>
        </c:ser>
        <c:ser>
          <c:idx val="1"/>
          <c:order val="1"/>
          <c:tx>
            <c:strRef>
              <c:f>'6m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healing'!$A$113:$A$130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healing'!$H$113:$H$130</c:f>
              <c:numCache>
                <c:formatCode>General</c:formatCode>
                <c:ptCount val="18"/>
                <c:pt idx="0">
                  <c:v>0</c:v>
                </c:pt>
                <c:pt idx="1">
                  <c:v>4.5545636728001462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4.5545636728001462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9.1091273456002924</c:v>
                </c:pt>
                <c:pt idx="13">
                  <c:v>6.8318455092002193</c:v>
                </c:pt>
                <c:pt idx="14">
                  <c:v>9.1091273456002924</c:v>
                </c:pt>
                <c:pt idx="15">
                  <c:v>9.1091273456002924</c:v>
                </c:pt>
                <c:pt idx="16">
                  <c:v>11.386409182000365</c:v>
                </c:pt>
                <c:pt idx="17">
                  <c:v>18.218254691200585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167-4B7D-A9E7-666EF1B8F116}"/>
            </c:ext>
          </c:extLst>
        </c:ser>
        <c:ser>
          <c:idx val="2"/>
          <c:order val="2"/>
          <c:tx>
            <c:strRef>
              <c:f>'6m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'6m healing'!$A$113:$A$130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'6m healing'!$I$113:$I$130</c:f>
              <c:numCache>
                <c:formatCode>General</c:formatCode>
                <c:ptCount val="18"/>
                <c:pt idx="0">
                  <c:v>0</c:v>
                </c:pt>
                <c:pt idx="1">
                  <c:v>4.5545636728001462</c:v>
                </c:pt>
                <c:pt idx="2">
                  <c:v>4.5545636728001462</c:v>
                </c:pt>
                <c:pt idx="3">
                  <c:v>6.8318455092002193</c:v>
                </c:pt>
                <c:pt idx="4">
                  <c:v>6.8318455092002193</c:v>
                </c:pt>
                <c:pt idx="5">
                  <c:v>6.8318455092002193</c:v>
                </c:pt>
                <c:pt idx="6">
                  <c:v>6.8318455092002193</c:v>
                </c:pt>
                <c:pt idx="7">
                  <c:v>6.8318455092002193</c:v>
                </c:pt>
                <c:pt idx="8">
                  <c:v>9.1091273456002924</c:v>
                </c:pt>
                <c:pt idx="9">
                  <c:v>9.1091273456002924</c:v>
                </c:pt>
                <c:pt idx="10">
                  <c:v>9.1091273456002924</c:v>
                </c:pt>
                <c:pt idx="11">
                  <c:v>9.1091273456002924</c:v>
                </c:pt>
                <c:pt idx="12">
                  <c:v>9.1091273456002924</c:v>
                </c:pt>
                <c:pt idx="13">
                  <c:v>9.1091273456002924</c:v>
                </c:pt>
                <c:pt idx="14">
                  <c:v>11.386409182000365</c:v>
                </c:pt>
                <c:pt idx="15">
                  <c:v>11.386409182000365</c:v>
                </c:pt>
                <c:pt idx="16">
                  <c:v>13.663691018400439</c:v>
                </c:pt>
                <c:pt idx="17">
                  <c:v>18.218254691200585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167-4B7D-A9E7-666EF1B8F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247077816904169E-2"/>
          <c:y val="1.9449302161659375E-2"/>
          <c:w val="0.91233319741445629"/>
          <c:h val="0.878902128646726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'Cracking day'!$G$37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'Cracking day'!$A$38:$A$53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day'!$G$38:$G$53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6.8318455092002193</c:v>
                </c:pt>
                <c:pt idx="6">
                  <c:v>6.8318455092002193</c:v>
                </c:pt>
                <c:pt idx="7">
                  <c:v>9.1091273456002924</c:v>
                </c:pt>
                <c:pt idx="8">
                  <c:v>9.1091273456002924</c:v>
                </c:pt>
                <c:pt idx="9">
                  <c:v>9.1091273456002924</c:v>
                </c:pt>
                <c:pt idx="10">
                  <c:v>9.1091273456002924</c:v>
                </c:pt>
                <c:pt idx="11">
                  <c:v>9.1091273456002924</c:v>
                </c:pt>
                <c:pt idx="12">
                  <c:v>9.1091273456002924</c:v>
                </c:pt>
                <c:pt idx="13">
                  <c:v>13.663691018400439</c:v>
                </c:pt>
                <c:pt idx="14">
                  <c:v>13.663691018400439</c:v>
                </c:pt>
                <c:pt idx="15">
                  <c:v>20.49553652760066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83-44F8-8F89-11805ABF9360}"/>
            </c:ext>
          </c:extLst>
        </c:ser>
        <c:ser>
          <c:idx val="1"/>
          <c:order val="1"/>
          <c:tx>
            <c:strRef>
              <c:f>'Cracking day'!$H$37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day'!$A$38:$A$53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day'!$H$38:$H$53</c:f>
              <c:numCache>
                <c:formatCode>General</c:formatCode>
                <c:ptCount val="16"/>
                <c:pt idx="0">
                  <c:v>0</c:v>
                </c:pt>
                <c:pt idx="1">
                  <c:v>2.2772818364000731</c:v>
                </c:pt>
                <c:pt idx="2">
                  <c:v>6.8318455092002193</c:v>
                </c:pt>
                <c:pt idx="3">
                  <c:v>6.8318455092002193</c:v>
                </c:pt>
                <c:pt idx="4">
                  <c:v>9.1091273456002924</c:v>
                </c:pt>
                <c:pt idx="5">
                  <c:v>11.386409182000365</c:v>
                </c:pt>
                <c:pt idx="6">
                  <c:v>11.386409182000365</c:v>
                </c:pt>
                <c:pt idx="7">
                  <c:v>11.386409182000365</c:v>
                </c:pt>
                <c:pt idx="8">
                  <c:v>11.386409182000365</c:v>
                </c:pt>
                <c:pt idx="9">
                  <c:v>11.386409182000365</c:v>
                </c:pt>
                <c:pt idx="10">
                  <c:v>13.663691018400439</c:v>
                </c:pt>
                <c:pt idx="11">
                  <c:v>13.663691018400439</c:v>
                </c:pt>
                <c:pt idx="12">
                  <c:v>13.663691018400439</c:v>
                </c:pt>
                <c:pt idx="13">
                  <c:v>18.218254691200585</c:v>
                </c:pt>
                <c:pt idx="14">
                  <c:v>18.218254691200585</c:v>
                </c:pt>
                <c:pt idx="15">
                  <c:v>25.050100200400806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83-44F8-8F89-11805ABF9360}"/>
            </c:ext>
          </c:extLst>
        </c:ser>
        <c:ser>
          <c:idx val="2"/>
          <c:order val="2"/>
          <c:tx>
            <c:strRef>
              <c:f>'Cracking day'!$I$37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day'!$A$38:$A$53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day'!$I$38:$I$53</c:f>
              <c:numCache>
                <c:formatCode>General</c:formatCode>
                <c:ptCount val="16"/>
                <c:pt idx="0">
                  <c:v>0</c:v>
                </c:pt>
                <c:pt idx="1">
                  <c:v>2.2772818364000731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6.8318455092002193</c:v>
                </c:pt>
                <c:pt idx="5">
                  <c:v>6.8318455092002193</c:v>
                </c:pt>
                <c:pt idx="6">
                  <c:v>9.1091273456002924</c:v>
                </c:pt>
                <c:pt idx="7">
                  <c:v>9.1091273456002924</c:v>
                </c:pt>
                <c:pt idx="8">
                  <c:v>11.386409182000365</c:v>
                </c:pt>
                <c:pt idx="9">
                  <c:v>11.386409182000365</c:v>
                </c:pt>
                <c:pt idx="10">
                  <c:v>11.386409182000365</c:v>
                </c:pt>
                <c:pt idx="11">
                  <c:v>13.663691018400439</c:v>
                </c:pt>
                <c:pt idx="12">
                  <c:v>13.663691018400439</c:v>
                </c:pt>
                <c:pt idx="13">
                  <c:v>18.218254691200585</c:v>
                </c:pt>
                <c:pt idx="14">
                  <c:v>15.940972854800512</c:v>
                </c:pt>
                <c:pt idx="15">
                  <c:v>27.327382036800877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83-44F8-8F89-11805ABF9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day'!$A$84:$A$99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day'!$G$84:$G$99</c:f>
              <c:numCache>
                <c:formatCode>General</c:formatCode>
                <c:ptCount val="16"/>
                <c:pt idx="0">
                  <c:v>0</c:v>
                </c:pt>
                <c:pt idx="1">
                  <c:v>4.5545636728001462</c:v>
                </c:pt>
                <c:pt idx="2">
                  <c:v>11.386409182000365</c:v>
                </c:pt>
                <c:pt idx="3">
                  <c:v>13.663691018400439</c:v>
                </c:pt>
                <c:pt idx="4">
                  <c:v>15.940972854800512</c:v>
                </c:pt>
                <c:pt idx="5">
                  <c:v>18.218254691200585</c:v>
                </c:pt>
                <c:pt idx="6">
                  <c:v>20.49553652760066</c:v>
                </c:pt>
                <c:pt idx="7">
                  <c:v>20.49553652760066</c:v>
                </c:pt>
                <c:pt idx="8">
                  <c:v>22.772818364000731</c:v>
                </c:pt>
                <c:pt idx="9">
                  <c:v>25.050100200400806</c:v>
                </c:pt>
                <c:pt idx="10">
                  <c:v>27.327382036800877</c:v>
                </c:pt>
                <c:pt idx="11">
                  <c:v>29.604663873200952</c:v>
                </c:pt>
                <c:pt idx="12">
                  <c:v>34.159227546001098</c:v>
                </c:pt>
                <c:pt idx="13">
                  <c:v>43.26835489160139</c:v>
                </c:pt>
                <c:pt idx="14">
                  <c:v>38.713791218801241</c:v>
                </c:pt>
                <c:pt idx="15">
                  <c:v>59.209327746401904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36-455F-871C-F9FE4808BA21}"/>
            </c:ext>
          </c:extLst>
        </c:ser>
        <c:ser>
          <c:idx val="1"/>
          <c:order val="1"/>
          <c:tx>
            <c:strRef>
              <c:f>'Cracking day'!$H$60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day'!$A$84:$A$99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day'!$H$84:$H$99</c:f>
              <c:numCache>
                <c:formatCode>General</c:formatCode>
                <c:ptCount val="16"/>
                <c:pt idx="0">
                  <c:v>0</c:v>
                </c:pt>
                <c:pt idx="1">
                  <c:v>4.5545636728001462</c:v>
                </c:pt>
                <c:pt idx="2">
                  <c:v>9.1091273456002924</c:v>
                </c:pt>
                <c:pt idx="3">
                  <c:v>11.386409182000365</c:v>
                </c:pt>
                <c:pt idx="4">
                  <c:v>13.663691018400439</c:v>
                </c:pt>
                <c:pt idx="5">
                  <c:v>15.940972854800512</c:v>
                </c:pt>
                <c:pt idx="6">
                  <c:v>18.218254691200585</c:v>
                </c:pt>
                <c:pt idx="7">
                  <c:v>18.218254691200585</c:v>
                </c:pt>
                <c:pt idx="8">
                  <c:v>20.49553652760066</c:v>
                </c:pt>
                <c:pt idx="9">
                  <c:v>22.772818364000731</c:v>
                </c:pt>
                <c:pt idx="10">
                  <c:v>25.050100200400806</c:v>
                </c:pt>
                <c:pt idx="11">
                  <c:v>27.327382036800877</c:v>
                </c:pt>
                <c:pt idx="12">
                  <c:v>27.327382036800877</c:v>
                </c:pt>
                <c:pt idx="13">
                  <c:v>38.713791218801241</c:v>
                </c:pt>
                <c:pt idx="14">
                  <c:v>34.159227546001098</c:v>
                </c:pt>
                <c:pt idx="15">
                  <c:v>54.654764073601754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C36-455F-871C-F9FE4808BA21}"/>
            </c:ext>
          </c:extLst>
        </c:ser>
        <c:ser>
          <c:idx val="2"/>
          <c:order val="2"/>
          <c:tx>
            <c:strRef>
              <c:f>'Cracking day'!$I$60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day'!$A$84:$A$99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day'!$I$84:$I$99</c:f>
              <c:numCache>
                <c:formatCode>General</c:formatCode>
                <c:ptCount val="16"/>
                <c:pt idx="0">
                  <c:v>0</c:v>
                </c:pt>
                <c:pt idx="1">
                  <c:v>4.5545636728001462</c:v>
                </c:pt>
                <c:pt idx="2">
                  <c:v>11.386409182000365</c:v>
                </c:pt>
                <c:pt idx="3">
                  <c:v>13.663691018400439</c:v>
                </c:pt>
                <c:pt idx="4">
                  <c:v>15.940972854800512</c:v>
                </c:pt>
                <c:pt idx="5">
                  <c:v>20.49553652760066</c:v>
                </c:pt>
                <c:pt idx="6">
                  <c:v>22.772818364000731</c:v>
                </c:pt>
                <c:pt idx="7">
                  <c:v>22.772818364000731</c:v>
                </c:pt>
                <c:pt idx="8">
                  <c:v>25.050100200400806</c:v>
                </c:pt>
                <c:pt idx="9">
                  <c:v>27.327382036800877</c:v>
                </c:pt>
                <c:pt idx="10">
                  <c:v>29.604663873200952</c:v>
                </c:pt>
                <c:pt idx="11">
                  <c:v>31.881945709601023</c:v>
                </c:pt>
                <c:pt idx="12">
                  <c:v>31.881945709601023</c:v>
                </c:pt>
                <c:pt idx="13">
                  <c:v>45.545636728001462</c:v>
                </c:pt>
                <c:pt idx="14">
                  <c:v>54.654764073601754</c:v>
                </c:pt>
                <c:pt idx="15">
                  <c:v>66.041173255602118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C36-455F-871C-F9FE4808B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'Cracking day'!$G$60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day'!$A$107:$A$122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day'!$G$107:$G$122</c:f>
              <c:numCache>
                <c:formatCode>General</c:formatCode>
                <c:ptCount val="16"/>
                <c:pt idx="0">
                  <c:v>0</c:v>
                </c:pt>
                <c:pt idx="1">
                  <c:v>2.2772818364000731</c:v>
                </c:pt>
                <c:pt idx="2">
                  <c:v>9.1091273456002924</c:v>
                </c:pt>
                <c:pt idx="3">
                  <c:v>9.1091273456002924</c:v>
                </c:pt>
                <c:pt idx="4">
                  <c:v>11.386409182000365</c:v>
                </c:pt>
                <c:pt idx="5">
                  <c:v>13.663691018400439</c:v>
                </c:pt>
                <c:pt idx="6">
                  <c:v>15.940972854800512</c:v>
                </c:pt>
                <c:pt idx="7">
                  <c:v>15.940972854800512</c:v>
                </c:pt>
                <c:pt idx="8">
                  <c:v>18.218254691200585</c:v>
                </c:pt>
                <c:pt idx="9">
                  <c:v>20.49553652760066</c:v>
                </c:pt>
                <c:pt idx="10">
                  <c:v>20.49553652760066</c:v>
                </c:pt>
                <c:pt idx="11">
                  <c:v>22.772818364000731</c:v>
                </c:pt>
                <c:pt idx="12">
                  <c:v>25.050100200400806</c:v>
                </c:pt>
                <c:pt idx="13">
                  <c:v>34.159227546001098</c:v>
                </c:pt>
                <c:pt idx="14">
                  <c:v>31.881945709601023</c:v>
                </c:pt>
                <c:pt idx="15">
                  <c:v>52.377482237201683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DC-4D4F-84CD-14CB21F0B759}"/>
            </c:ext>
          </c:extLst>
        </c:ser>
        <c:ser>
          <c:idx val="1"/>
          <c:order val="1"/>
          <c:tx>
            <c:strRef>
              <c:f>'Cracking day'!$H$60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day'!$A$107:$A$122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day'!$H$107:$H$122</c:f>
              <c:numCache>
                <c:formatCode>General</c:formatCode>
                <c:ptCount val="16"/>
                <c:pt idx="0">
                  <c:v>0</c:v>
                </c:pt>
                <c:pt idx="1">
                  <c:v>4.5545636728001462</c:v>
                </c:pt>
                <c:pt idx="2">
                  <c:v>9.1091273456002924</c:v>
                </c:pt>
                <c:pt idx="3">
                  <c:v>11.386409182000365</c:v>
                </c:pt>
                <c:pt idx="4">
                  <c:v>13.663691018400439</c:v>
                </c:pt>
                <c:pt idx="5">
                  <c:v>13.663691018400439</c:v>
                </c:pt>
                <c:pt idx="6">
                  <c:v>15.940972854800512</c:v>
                </c:pt>
                <c:pt idx="7">
                  <c:v>15.940972854800512</c:v>
                </c:pt>
                <c:pt idx="8">
                  <c:v>18.218254691200585</c:v>
                </c:pt>
                <c:pt idx="9">
                  <c:v>18.218254691200585</c:v>
                </c:pt>
                <c:pt idx="10">
                  <c:v>20.49553652760066</c:v>
                </c:pt>
                <c:pt idx="11">
                  <c:v>20.49553652760066</c:v>
                </c:pt>
                <c:pt idx="12">
                  <c:v>22.772818364000731</c:v>
                </c:pt>
                <c:pt idx="13">
                  <c:v>29.604663873200952</c:v>
                </c:pt>
                <c:pt idx="14">
                  <c:v>27.327382036800877</c:v>
                </c:pt>
                <c:pt idx="15">
                  <c:v>40.991073055201319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DDC-4D4F-84CD-14CB21F0B759}"/>
            </c:ext>
          </c:extLst>
        </c:ser>
        <c:ser>
          <c:idx val="2"/>
          <c:order val="2"/>
          <c:tx>
            <c:strRef>
              <c:f>'Cracking day'!$I$60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'Cracking day'!$A$107:$A$122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'Cracking day'!$I$107:$I$122</c:f>
              <c:numCache>
                <c:formatCode>General</c:formatCode>
                <c:ptCount val="16"/>
                <c:pt idx="0">
                  <c:v>0</c:v>
                </c:pt>
                <c:pt idx="1">
                  <c:v>4.5545636728001462</c:v>
                </c:pt>
                <c:pt idx="2">
                  <c:v>11.386409182000365</c:v>
                </c:pt>
                <c:pt idx="3">
                  <c:v>13.663691018400439</c:v>
                </c:pt>
                <c:pt idx="4">
                  <c:v>15.940972854800512</c:v>
                </c:pt>
                <c:pt idx="5">
                  <c:v>18.218254691200585</c:v>
                </c:pt>
                <c:pt idx="6">
                  <c:v>20.49553652760066</c:v>
                </c:pt>
                <c:pt idx="7">
                  <c:v>22.772818364000731</c:v>
                </c:pt>
                <c:pt idx="8">
                  <c:v>25.050100200400806</c:v>
                </c:pt>
                <c:pt idx="9">
                  <c:v>27.327382036800877</c:v>
                </c:pt>
                <c:pt idx="10">
                  <c:v>29.604663873200952</c:v>
                </c:pt>
                <c:pt idx="11">
                  <c:v>31.881945709601023</c:v>
                </c:pt>
                <c:pt idx="12">
                  <c:v>34.159227546001098</c:v>
                </c:pt>
                <c:pt idx="13">
                  <c:v>45.545636728001462</c:v>
                </c:pt>
                <c:pt idx="14">
                  <c:v>40.991073055201319</c:v>
                </c:pt>
                <c:pt idx="15">
                  <c:v>61.486609582801975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DDC-4D4F-84CD-14CB21F0B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healing'!$A$63:$A$80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'28d healing'!$G$63:$G$80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6.8318455092002193</c:v>
                </c:pt>
                <c:pt idx="7">
                  <c:v>6.8318455092002193</c:v>
                </c:pt>
                <c:pt idx="8">
                  <c:v>6.8318455092002193</c:v>
                </c:pt>
                <c:pt idx="9">
                  <c:v>6.8318455092002193</c:v>
                </c:pt>
                <c:pt idx="10">
                  <c:v>9.1091273456002924</c:v>
                </c:pt>
                <c:pt idx="11">
                  <c:v>9.1091273456002924</c:v>
                </c:pt>
                <c:pt idx="12">
                  <c:v>9.1091273456002924</c:v>
                </c:pt>
                <c:pt idx="13">
                  <c:v>9.1091273456002924</c:v>
                </c:pt>
                <c:pt idx="14">
                  <c:v>11.386409182000365</c:v>
                </c:pt>
                <c:pt idx="15">
                  <c:v>13.663691018400439</c:v>
                </c:pt>
                <c:pt idx="16">
                  <c:v>13.663691018400439</c:v>
                </c:pt>
                <c:pt idx="17">
                  <c:v>18.218254691200585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D9-4CDD-B344-EA47FFE881ED}"/>
            </c:ext>
          </c:extLst>
        </c:ser>
        <c:ser>
          <c:idx val="1"/>
          <c:order val="1"/>
          <c:tx>
            <c:strRef>
              <c:f>'28d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healing'!$A$63:$A$80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'28d healing'!$H$63:$H$80</c:f>
              <c:numCache>
                <c:formatCode>General</c:formatCode>
                <c:ptCount val="18"/>
                <c:pt idx="0">
                  <c:v>0</c:v>
                </c:pt>
                <c:pt idx="1">
                  <c:v>4.5545636728001462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6.8318455092002193</c:v>
                </c:pt>
                <c:pt idx="8">
                  <c:v>6.8318455092002193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6.8318455092002193</c:v>
                </c:pt>
                <c:pt idx="14">
                  <c:v>11.386409182000365</c:v>
                </c:pt>
                <c:pt idx="15">
                  <c:v>11.386409182000365</c:v>
                </c:pt>
                <c:pt idx="16">
                  <c:v>11.386409182000365</c:v>
                </c:pt>
                <c:pt idx="17">
                  <c:v>13.663691018400439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ED9-4CDD-B344-EA47FFE881ED}"/>
            </c:ext>
          </c:extLst>
        </c:ser>
        <c:ser>
          <c:idx val="2"/>
          <c:order val="2"/>
          <c:tx>
            <c:strRef>
              <c:f>'28d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healing'!$A$63:$A$80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'28d healing'!$I$63:$I$80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6.8318455092002193</c:v>
                </c:pt>
                <c:pt idx="8">
                  <c:v>4.5545636728001462</c:v>
                </c:pt>
                <c:pt idx="9">
                  <c:v>4.5545636728001462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6.8318455092002193</c:v>
                </c:pt>
                <c:pt idx="14">
                  <c:v>9.1091273456002924</c:v>
                </c:pt>
                <c:pt idx="15">
                  <c:v>11.386409182000365</c:v>
                </c:pt>
                <c:pt idx="16">
                  <c:v>9.1091273456002924</c:v>
                </c:pt>
                <c:pt idx="17">
                  <c:v>15.940972854800512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ED9-4CDD-B344-EA47FFE88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healing'!$G$37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0328189045302465"/>
                  <c:y val="0.17120066685305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'28d healing'!$A$38:$A$55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'28d healing'!$G$38:$G$55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4.5545636728001462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4.5545636728001462</c:v>
                </c:pt>
                <c:pt idx="12">
                  <c:v>2.2772818364000731</c:v>
                </c:pt>
                <c:pt idx="13">
                  <c:v>4.5545636728001462</c:v>
                </c:pt>
                <c:pt idx="14">
                  <c:v>4.5545636728001462</c:v>
                </c:pt>
                <c:pt idx="15">
                  <c:v>9.1091273456002924</c:v>
                </c:pt>
                <c:pt idx="16">
                  <c:v>6.8318455092002193</c:v>
                </c:pt>
                <c:pt idx="17">
                  <c:v>11.386409182000365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24-41D0-8D76-575085F76C53}"/>
            </c:ext>
          </c:extLst>
        </c:ser>
        <c:ser>
          <c:idx val="1"/>
          <c:order val="1"/>
          <c:tx>
            <c:strRef>
              <c:f>'28d healing'!$H$37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206873987087289E-2"/>
                  <c:y val="0.17694964563846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healing'!$A$38:$A$55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'28d healing'!$H$38:$H$55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6.8318455092002193</c:v>
                </c:pt>
                <c:pt idx="6">
                  <c:v>6.8318455092002193</c:v>
                </c:pt>
                <c:pt idx="7">
                  <c:v>6.8318455092002193</c:v>
                </c:pt>
                <c:pt idx="8">
                  <c:v>4.5545636728001462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6.8318455092002193</c:v>
                </c:pt>
                <c:pt idx="14">
                  <c:v>6.8318455092002193</c:v>
                </c:pt>
                <c:pt idx="15">
                  <c:v>9.1091273456002924</c:v>
                </c:pt>
                <c:pt idx="16">
                  <c:v>9.1091273456002924</c:v>
                </c:pt>
                <c:pt idx="17">
                  <c:v>13.663691018400439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524-41D0-8D76-575085F76C53}"/>
            </c:ext>
          </c:extLst>
        </c:ser>
        <c:ser>
          <c:idx val="2"/>
          <c:order val="2"/>
          <c:tx>
            <c:strRef>
              <c:f>'28d healing'!$I$37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199040677082186"/>
                  <c:y val="8.18861163285072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healing'!$A$38:$A$55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'28d healing'!$I$38:$I$55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2.2772818364000731</c:v>
                </c:pt>
                <c:pt idx="5">
                  <c:v>2.2772818364000731</c:v>
                </c:pt>
                <c:pt idx="6">
                  <c:v>0</c:v>
                </c:pt>
                <c:pt idx="7">
                  <c:v>2.2772818364000731</c:v>
                </c:pt>
                <c:pt idx="8">
                  <c:v>4.5545636728001462</c:v>
                </c:pt>
                <c:pt idx="9">
                  <c:v>4.5545636728001462</c:v>
                </c:pt>
                <c:pt idx="10">
                  <c:v>4.5545636728001462</c:v>
                </c:pt>
                <c:pt idx="11">
                  <c:v>4.5545636728001462</c:v>
                </c:pt>
                <c:pt idx="12">
                  <c:v>4.5545636728001462</c:v>
                </c:pt>
                <c:pt idx="13">
                  <c:v>4.5545636728001462</c:v>
                </c:pt>
                <c:pt idx="14">
                  <c:v>4.5545636728001462</c:v>
                </c:pt>
                <c:pt idx="15">
                  <c:v>4.5545636728001462</c:v>
                </c:pt>
                <c:pt idx="16">
                  <c:v>4.5545636728001462</c:v>
                </c:pt>
                <c:pt idx="17">
                  <c:v>9.1091273456002924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524-41D0-8D76-575085F76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healing'!$A$88:$A$105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'28d healing'!$G$88:$G$105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6.8318455092002193</c:v>
                </c:pt>
                <c:pt idx="6">
                  <c:v>6.8318455092002193</c:v>
                </c:pt>
                <c:pt idx="7">
                  <c:v>6.8318455092002193</c:v>
                </c:pt>
                <c:pt idx="8">
                  <c:v>6.8318455092002193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9.1091273456002924</c:v>
                </c:pt>
                <c:pt idx="13">
                  <c:v>9.1091273456002924</c:v>
                </c:pt>
                <c:pt idx="14">
                  <c:v>9.1091273456002924</c:v>
                </c:pt>
                <c:pt idx="15">
                  <c:v>11.386409182000365</c:v>
                </c:pt>
                <c:pt idx="16">
                  <c:v>9.1091273456002924</c:v>
                </c:pt>
                <c:pt idx="17">
                  <c:v>15.940972854800512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70-4510-82DE-BBBDE472A67F}"/>
            </c:ext>
          </c:extLst>
        </c:ser>
        <c:ser>
          <c:idx val="1"/>
          <c:order val="1"/>
          <c:tx>
            <c:strRef>
              <c:f>'28d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healing'!$A$88:$A$105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'28d healing'!$H$88:$H$105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6.8318455092002193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6.8318455092002193</c:v>
                </c:pt>
                <c:pt idx="14">
                  <c:v>9.1091273456002924</c:v>
                </c:pt>
                <c:pt idx="15">
                  <c:v>9.1091273456002924</c:v>
                </c:pt>
                <c:pt idx="16">
                  <c:v>9.1091273456002924</c:v>
                </c:pt>
                <c:pt idx="17">
                  <c:v>11.386409182000365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970-4510-82DE-BBBDE472A67F}"/>
            </c:ext>
          </c:extLst>
        </c:ser>
        <c:ser>
          <c:idx val="2"/>
          <c:order val="2"/>
          <c:tx>
            <c:strRef>
              <c:f>'28d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healing'!$A$88:$A$105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'28d healing'!$I$88:$I$105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6.8318455092002193</c:v>
                </c:pt>
                <c:pt idx="8">
                  <c:v>6.8318455092002193</c:v>
                </c:pt>
                <c:pt idx="9">
                  <c:v>6.8318455092002193</c:v>
                </c:pt>
                <c:pt idx="10">
                  <c:v>9.1091273456002924</c:v>
                </c:pt>
                <c:pt idx="11">
                  <c:v>9.1091273456002924</c:v>
                </c:pt>
                <c:pt idx="12">
                  <c:v>9.1091273456002924</c:v>
                </c:pt>
                <c:pt idx="13">
                  <c:v>9.1091273456002924</c:v>
                </c:pt>
                <c:pt idx="14">
                  <c:v>9.1091273456002924</c:v>
                </c:pt>
                <c:pt idx="15">
                  <c:v>11.386409182000365</c:v>
                </c:pt>
                <c:pt idx="16">
                  <c:v>9.1091273456002924</c:v>
                </c:pt>
                <c:pt idx="17">
                  <c:v>15.940972854800512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970-4510-82DE-BBBDE472A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'28d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healing'!$A$113:$A$130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healing'!$G$113:$G$130</c:f>
              <c:numCache>
                <c:formatCode>General</c:formatCode>
                <c:ptCount val="16"/>
                <c:pt idx="0">
                  <c:v>0</c:v>
                </c:pt>
                <c:pt idx="1">
                  <c:v>2.2772818364000731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6.8318455092002193</c:v>
                </c:pt>
                <c:pt idx="7">
                  <c:v>6.8318455092002193</c:v>
                </c:pt>
                <c:pt idx="8">
                  <c:v>6.8318455092002193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9.1091273456002924</c:v>
                </c:pt>
                <c:pt idx="14">
                  <c:v>9.1091273456002924</c:v>
                </c:pt>
                <c:pt idx="15">
                  <c:v>13.663691018400439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B00-44D3-AB26-571FEF815093}"/>
            </c:ext>
          </c:extLst>
        </c:ser>
        <c:ser>
          <c:idx val="1"/>
          <c:order val="1"/>
          <c:tx>
            <c:strRef>
              <c:f>'28d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healing'!$A$113:$A$130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healing'!$H$113:$H$130</c:f>
              <c:numCache>
                <c:formatCode>General</c:formatCode>
                <c:ptCount val="16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6.8318455092002193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9.1091273456002924</c:v>
                </c:pt>
                <c:pt idx="14">
                  <c:v>9.1091273456002924</c:v>
                </c:pt>
                <c:pt idx="15">
                  <c:v>13.663691018400439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B00-44D3-AB26-571FEF815093}"/>
            </c:ext>
          </c:extLst>
        </c:ser>
        <c:ser>
          <c:idx val="2"/>
          <c:order val="2"/>
          <c:tx>
            <c:strRef>
              <c:f>'28d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'28d healing'!$A$113:$A$130</c:f>
              <c:numCache>
                <c:formatCode>General</c:formatCode>
                <c:ptCount val="16"/>
                <c:pt idx="0">
                  <c:v>0</c:v>
                </c:pt>
                <c:pt idx="1">
                  <c:v>0.12909944487358055</c:v>
                </c:pt>
                <c:pt idx="2">
                  <c:v>0.5163977794943222</c:v>
                </c:pt>
                <c:pt idx="3">
                  <c:v>0.6454972243679028</c:v>
                </c:pt>
                <c:pt idx="4">
                  <c:v>0.7745966692414834</c:v>
                </c:pt>
                <c:pt idx="5">
                  <c:v>0.9036961141150639</c:v>
                </c:pt>
                <c:pt idx="6">
                  <c:v>1.0327955589886444</c:v>
                </c:pt>
                <c:pt idx="7">
                  <c:v>1.1618950038622251</c:v>
                </c:pt>
                <c:pt idx="8">
                  <c:v>1.2909944487358056</c:v>
                </c:pt>
                <c:pt idx="9">
                  <c:v>1.4200938936093861</c:v>
                </c:pt>
                <c:pt idx="10">
                  <c:v>1.5491933384829668</c:v>
                </c:pt>
                <c:pt idx="11">
                  <c:v>1.6782927833565473</c:v>
                </c:pt>
                <c:pt idx="12">
                  <c:v>1.8073922282301278</c:v>
                </c:pt>
                <c:pt idx="13">
                  <c:v>1.9364916731037085</c:v>
                </c:pt>
                <c:pt idx="14">
                  <c:v>2.0655911179772888</c:v>
                </c:pt>
                <c:pt idx="15">
                  <c:v>4.9125689138508104</c:v>
                </c:pt>
              </c:numCache>
            </c:numRef>
          </c:xVal>
          <c:yVal>
            <c:numRef>
              <c:f>'28d healing'!$I$113:$I$130</c:f>
              <c:numCache>
                <c:formatCode>General</c:formatCode>
                <c:ptCount val="16"/>
                <c:pt idx="0">
                  <c:v>0</c:v>
                </c:pt>
                <c:pt idx="1">
                  <c:v>2.2772818364000731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6.8318455092002193</c:v>
                </c:pt>
                <c:pt idx="5">
                  <c:v>6.8318455092002193</c:v>
                </c:pt>
                <c:pt idx="6">
                  <c:v>6.8318455092002193</c:v>
                </c:pt>
                <c:pt idx="7">
                  <c:v>6.8318455092002193</c:v>
                </c:pt>
                <c:pt idx="8">
                  <c:v>9.1091273456002924</c:v>
                </c:pt>
                <c:pt idx="9">
                  <c:v>9.1091273456002924</c:v>
                </c:pt>
                <c:pt idx="10">
                  <c:v>9.1091273456002924</c:v>
                </c:pt>
                <c:pt idx="11">
                  <c:v>9.1091273456002924</c:v>
                </c:pt>
                <c:pt idx="12">
                  <c:v>9.1091273456002924</c:v>
                </c:pt>
                <c:pt idx="13">
                  <c:v>11.386409182000365</c:v>
                </c:pt>
                <c:pt idx="14">
                  <c:v>11.386409182000365</c:v>
                </c:pt>
                <c:pt idx="15">
                  <c:v>18.218254691200585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B00-44D3-AB26-571FEF815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'3m healing'!$G$62</c:f>
              <c:strCache>
                <c:ptCount val="1"/>
                <c:pt idx="0">
                  <c:v>Prism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healing'!$A$63:$A$80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'3m healing'!$G$63:$G$80</c:f>
              <c:numCache>
                <c:formatCode>General</c:formatCode>
                <c:ptCount val="18"/>
                <c:pt idx="0">
                  <c:v>0</c:v>
                </c:pt>
                <c:pt idx="1">
                  <c:v>4.5545636728001462</c:v>
                </c:pt>
                <c:pt idx="2">
                  <c:v>4.5545636728001462</c:v>
                </c:pt>
                <c:pt idx="3">
                  <c:v>4.5545636728001462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6.8318455092002193</c:v>
                </c:pt>
                <c:pt idx="7">
                  <c:v>6.8318455092002193</c:v>
                </c:pt>
                <c:pt idx="8">
                  <c:v>6.8318455092002193</c:v>
                </c:pt>
                <c:pt idx="9">
                  <c:v>6.8318455092002193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9.1091273456002924</c:v>
                </c:pt>
                <c:pt idx="14">
                  <c:v>9.1091273456002924</c:v>
                </c:pt>
                <c:pt idx="15">
                  <c:v>9.1091273456002924</c:v>
                </c:pt>
                <c:pt idx="16">
                  <c:v>11.386409182000365</c:v>
                </c:pt>
                <c:pt idx="17">
                  <c:v>15.940972854800512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4B-44B8-9103-FDE6E3C7F634}"/>
            </c:ext>
          </c:extLst>
        </c:ser>
        <c:ser>
          <c:idx val="1"/>
          <c:order val="1"/>
          <c:tx>
            <c:strRef>
              <c:f>'3m healing'!$H$62</c:f>
              <c:strCache>
                <c:ptCount val="1"/>
                <c:pt idx="0">
                  <c:v>Prism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79546430742022E-2"/>
                  <c:y val="0.13712208257340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healing'!$A$63:$A$80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'3m healing'!$H$63:$H$80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2.2772818364000731</c:v>
                </c:pt>
                <c:pt idx="5">
                  <c:v>4.5545636728001462</c:v>
                </c:pt>
                <c:pt idx="6">
                  <c:v>4.5545636728001462</c:v>
                </c:pt>
                <c:pt idx="7">
                  <c:v>4.5545636728001462</c:v>
                </c:pt>
                <c:pt idx="8">
                  <c:v>4.5545636728001462</c:v>
                </c:pt>
                <c:pt idx="9">
                  <c:v>4.5545636728001462</c:v>
                </c:pt>
                <c:pt idx="10">
                  <c:v>6.8318455092002193</c:v>
                </c:pt>
                <c:pt idx="11">
                  <c:v>6.8318455092002193</c:v>
                </c:pt>
                <c:pt idx="12">
                  <c:v>6.8318455092002193</c:v>
                </c:pt>
                <c:pt idx="13">
                  <c:v>6.8318455092002193</c:v>
                </c:pt>
                <c:pt idx="14">
                  <c:v>6.8318455092002193</c:v>
                </c:pt>
                <c:pt idx="15">
                  <c:v>6.8318455092002193</c:v>
                </c:pt>
                <c:pt idx="16">
                  <c:v>11.386409182000365</c:v>
                </c:pt>
                <c:pt idx="17">
                  <c:v>18.218254691200585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F4B-44B8-9103-FDE6E3C7F634}"/>
            </c:ext>
          </c:extLst>
        </c:ser>
        <c:ser>
          <c:idx val="2"/>
          <c:order val="2"/>
          <c:tx>
            <c:strRef>
              <c:f>'3m healing'!$I$62</c:f>
              <c:strCache>
                <c:ptCount val="1"/>
                <c:pt idx="0">
                  <c:v>Prism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1739810890470033"/>
                  <c:y val="0.12089746360590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'3m healing'!$A$63:$A$80</c:f>
              <c:numCache>
                <c:formatCode>General</c:formatCode>
                <c:ptCount val="18"/>
                <c:pt idx="0">
                  <c:v>0</c:v>
                </c:pt>
                <c:pt idx="1">
                  <c:v>0.12909944487358055</c:v>
                </c:pt>
                <c:pt idx="2">
                  <c:v>0.2581988897471611</c:v>
                </c:pt>
                <c:pt idx="3">
                  <c:v>0.3872983346207417</c:v>
                </c:pt>
                <c:pt idx="4">
                  <c:v>0.5163977794943222</c:v>
                </c:pt>
                <c:pt idx="5">
                  <c:v>0.6454972243679028</c:v>
                </c:pt>
                <c:pt idx="6">
                  <c:v>0.7745966692414834</c:v>
                </c:pt>
                <c:pt idx="7">
                  <c:v>0.9036961141150639</c:v>
                </c:pt>
                <c:pt idx="8">
                  <c:v>1.0327955589886444</c:v>
                </c:pt>
                <c:pt idx="9">
                  <c:v>1.1618950038622251</c:v>
                </c:pt>
                <c:pt idx="10">
                  <c:v>1.2909944487358056</c:v>
                </c:pt>
                <c:pt idx="11">
                  <c:v>1.4200938936093861</c:v>
                </c:pt>
                <c:pt idx="12">
                  <c:v>1.5491933384829668</c:v>
                </c:pt>
                <c:pt idx="13">
                  <c:v>1.6782927833565473</c:v>
                </c:pt>
                <c:pt idx="14">
                  <c:v>1.8073922282301278</c:v>
                </c:pt>
                <c:pt idx="15">
                  <c:v>1.9364916731037085</c:v>
                </c:pt>
                <c:pt idx="16">
                  <c:v>2.0655911179772888</c:v>
                </c:pt>
                <c:pt idx="17">
                  <c:v>4.9125689138508104</c:v>
                </c:pt>
              </c:numCache>
            </c:numRef>
          </c:xVal>
          <c:yVal>
            <c:numRef>
              <c:f>'3m healing'!$I$63:$I$80</c:f>
              <c:numCache>
                <c:formatCode>General</c:formatCode>
                <c:ptCount val="18"/>
                <c:pt idx="0">
                  <c:v>0</c:v>
                </c:pt>
                <c:pt idx="1">
                  <c:v>2.2772818364000731</c:v>
                </c:pt>
                <c:pt idx="2">
                  <c:v>2.2772818364000731</c:v>
                </c:pt>
                <c:pt idx="3">
                  <c:v>2.2772818364000731</c:v>
                </c:pt>
                <c:pt idx="4">
                  <c:v>4.5545636728001462</c:v>
                </c:pt>
                <c:pt idx="5">
                  <c:v>4.5545636728001462</c:v>
                </c:pt>
                <c:pt idx="6">
                  <c:v>6.8318455092002193</c:v>
                </c:pt>
                <c:pt idx="7">
                  <c:v>4.5545636728001462</c:v>
                </c:pt>
                <c:pt idx="8">
                  <c:v>6.8318455092002193</c:v>
                </c:pt>
                <c:pt idx="9">
                  <c:v>6.8318455092002193</c:v>
                </c:pt>
                <c:pt idx="10">
                  <c:v>9.1091273456002924</c:v>
                </c:pt>
                <c:pt idx="11">
                  <c:v>9.1091273456002924</c:v>
                </c:pt>
                <c:pt idx="12">
                  <c:v>9.1091273456002924</c:v>
                </c:pt>
                <c:pt idx="13">
                  <c:v>9.1091273456002924</c:v>
                </c:pt>
                <c:pt idx="14">
                  <c:v>11.386409182000365</c:v>
                </c:pt>
                <c:pt idx="15">
                  <c:v>11.386409182000365</c:v>
                </c:pt>
                <c:pt idx="16">
                  <c:v>13.663691018400439</c:v>
                </c:pt>
                <c:pt idx="17">
                  <c:v>20.49553652760066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F4B-44B8-9103-FDE6E3C7F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0160"/>
        <c:axId val="210150144"/>
      </c:scatterChart>
      <c:valAx>
        <c:axId val="21014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0144"/>
        <c:crosses val="autoZero"/>
        <c:crossBetween val="midCat"/>
      </c:valAx>
      <c:valAx>
        <c:axId val="2101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240927</xdr:colOff>
      <xdr:row>59</xdr:row>
      <xdr:rowOff>39221</xdr:rowOff>
    </xdr:from>
    <xdr:to>
      <xdr:col>19</xdr:col>
      <xdr:colOff>123675</xdr:colOff>
      <xdr:row>78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112059</xdr:colOff>
      <xdr:row>34</xdr:row>
      <xdr:rowOff>145677</xdr:rowOff>
    </xdr:from>
    <xdr:to>
      <xdr:col>20</xdr:col>
      <xdr:colOff>241175</xdr:colOff>
      <xdr:row>54</xdr:row>
      <xdr:rowOff>146299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56029</xdr:colOff>
      <xdr:row>80</xdr:row>
      <xdr:rowOff>61632</xdr:rowOff>
    </xdr:from>
    <xdr:to>
      <xdr:col>19</xdr:col>
      <xdr:colOff>108707</xdr:colOff>
      <xdr:row>100</xdr:row>
      <xdr:rowOff>103715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1286FD4E-2504-4B3D-964F-55A7427659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104</xdr:row>
      <xdr:rowOff>79375</xdr:rowOff>
    </xdr:from>
    <xdr:to>
      <xdr:col>19</xdr:col>
      <xdr:colOff>124582</xdr:colOff>
      <xdr:row>124</xdr:row>
      <xdr:rowOff>71965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A177C107-57AE-432E-A59C-6C0E4585E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60</xdr:row>
      <xdr:rowOff>167368</xdr:rowOff>
    </xdr:from>
    <xdr:to>
      <xdr:col>19</xdr:col>
      <xdr:colOff>123675</xdr:colOff>
      <xdr:row>82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66F318-9625-4C6D-8F00-1C70503B9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57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06BE0220-4421-48F0-A4BE-AAE3DA9B5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249237</xdr:colOff>
      <xdr:row>84</xdr:row>
      <xdr:rowOff>120650</xdr:rowOff>
    </xdr:from>
    <xdr:to>
      <xdr:col>20</xdr:col>
      <xdr:colOff>394456</xdr:colOff>
      <xdr:row>106</xdr:row>
      <xdr:rowOff>113240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4BD21A68-9D5B-4AFE-AE41-967A6BAD8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110</xdr:row>
      <xdr:rowOff>79375</xdr:rowOff>
    </xdr:from>
    <xdr:to>
      <xdr:col>19</xdr:col>
      <xdr:colOff>124582</xdr:colOff>
      <xdr:row>132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DE7071D-B866-4F78-A3B6-4C08EEB9FE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60</xdr:row>
      <xdr:rowOff>167368</xdr:rowOff>
    </xdr:from>
    <xdr:to>
      <xdr:col>19</xdr:col>
      <xdr:colOff>123675</xdr:colOff>
      <xdr:row>82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703799-FC76-4723-815A-E0687F87D3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57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75659EDA-60C6-4BDA-BF56-F781C92DFC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84</xdr:row>
      <xdr:rowOff>111125</xdr:rowOff>
    </xdr:from>
    <xdr:to>
      <xdr:col>19</xdr:col>
      <xdr:colOff>108707</xdr:colOff>
      <xdr:row>106</xdr:row>
      <xdr:rowOff>103715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CCEF151-CD9F-4A50-B62C-C4FF7F6F6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110</xdr:row>
      <xdr:rowOff>79375</xdr:rowOff>
    </xdr:from>
    <xdr:to>
      <xdr:col>19</xdr:col>
      <xdr:colOff>124582</xdr:colOff>
      <xdr:row>132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832450B-9561-4D7E-8BB8-2D9F10D4E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602343</xdr:colOff>
      <xdr:row>60</xdr:row>
      <xdr:rowOff>167368</xdr:rowOff>
    </xdr:from>
    <xdr:to>
      <xdr:col>19</xdr:col>
      <xdr:colOff>123675</xdr:colOff>
      <xdr:row>82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0627D2-B4D0-446C-9192-E816FB2D9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19</xdr:col>
      <xdr:colOff>129117</xdr:colOff>
      <xdr:row>57</xdr:row>
      <xdr:rowOff>189441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A67D80F0-6055-465B-AB2D-0D217B51E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587375</xdr:colOff>
      <xdr:row>84</xdr:row>
      <xdr:rowOff>111125</xdr:rowOff>
    </xdr:from>
    <xdr:to>
      <xdr:col>19</xdr:col>
      <xdr:colOff>108707</xdr:colOff>
      <xdr:row>106</xdr:row>
      <xdr:rowOff>103715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E8480A3D-391E-45A8-927B-D5E0B45CEB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110</xdr:row>
      <xdr:rowOff>79375</xdr:rowOff>
    </xdr:from>
    <xdr:to>
      <xdr:col>19</xdr:col>
      <xdr:colOff>124582</xdr:colOff>
      <xdr:row>132</xdr:row>
      <xdr:rowOff>71965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7474E42-0253-47E8-8B14-DE362E0EC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C284"/>
  <sheetViews>
    <sheetView tabSelected="1" zoomScale="85" zoomScaleNormal="85" workbookViewId="0">
      <selection activeCell="A2" sqref="A2"/>
    </sheetView>
  </sheetViews>
  <sheetFormatPr defaultColWidth="8.73046875" defaultRowHeight="14.25" x14ac:dyDescent="0.45"/>
  <cols>
    <col min="1" max="1" width="22.59765625" customWidth="1"/>
    <col min="2" max="5" width="20.86328125" customWidth="1"/>
    <col min="6" max="6" width="11.132812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47" t="s">
        <v>15</v>
      </c>
    </row>
    <row r="2" spans="1:8" ht="23.25" x14ac:dyDescent="0.7">
      <c r="A2" s="12"/>
      <c r="B2" s="12"/>
    </row>
    <row r="4" spans="1:8" x14ac:dyDescent="0.45">
      <c r="A4" t="s">
        <v>18</v>
      </c>
      <c r="B4" s="20">
        <v>43634</v>
      </c>
    </row>
    <row r="5" spans="1:8" x14ac:dyDescent="0.45">
      <c r="A5" t="s">
        <v>19</v>
      </c>
      <c r="B5" s="21">
        <v>43673</v>
      </c>
      <c r="C5" s="58">
        <f>B5-B4</f>
        <v>39</v>
      </c>
    </row>
    <row r="6" spans="1:8" x14ac:dyDescent="0.45">
      <c r="A6" s="35" t="s">
        <v>20</v>
      </c>
      <c r="B6" s="21" t="s">
        <v>40</v>
      </c>
    </row>
    <row r="7" spans="1:8" x14ac:dyDescent="0.45">
      <c r="B7" s="17"/>
    </row>
    <row r="8" spans="1:8" x14ac:dyDescent="0.45">
      <c r="A8" s="8" t="s">
        <v>4</v>
      </c>
      <c r="D8" s="13" t="s">
        <v>16</v>
      </c>
    </row>
    <row r="9" spans="1:8" x14ac:dyDescent="0.45">
      <c r="A9" s="8"/>
      <c r="D9" s="13"/>
    </row>
    <row r="10" spans="1:8" x14ac:dyDescent="0.45">
      <c r="A10" s="8" t="s">
        <v>5</v>
      </c>
      <c r="B10" s="24" t="s">
        <v>14</v>
      </c>
      <c r="D10" s="13" t="s">
        <v>5</v>
      </c>
      <c r="E10" s="24" t="s">
        <v>14</v>
      </c>
      <c r="G10" s="13" t="s">
        <v>35</v>
      </c>
      <c r="H10" s="24" t="s">
        <v>14</v>
      </c>
    </row>
    <row r="11" spans="1:8" x14ac:dyDescent="0.45">
      <c r="A11" s="56" t="s">
        <v>10</v>
      </c>
      <c r="B11" s="55">
        <v>163</v>
      </c>
      <c r="D11" s="23" t="s">
        <v>10</v>
      </c>
      <c r="E11" s="55">
        <v>403</v>
      </c>
      <c r="G11" s="23" t="s">
        <v>10</v>
      </c>
      <c r="H11" s="55">
        <v>216</v>
      </c>
    </row>
    <row r="12" spans="1:8" x14ac:dyDescent="0.45">
      <c r="A12" s="56" t="s">
        <v>11</v>
      </c>
      <c r="B12" s="55">
        <v>158</v>
      </c>
      <c r="D12" s="23" t="s">
        <v>11</v>
      </c>
      <c r="E12" s="55">
        <v>403.74999999999994</v>
      </c>
      <c r="G12" s="23" t="s">
        <v>11</v>
      </c>
      <c r="H12" s="55">
        <v>225</v>
      </c>
    </row>
    <row r="13" spans="1:8" x14ac:dyDescent="0.45">
      <c r="A13" s="56" t="s">
        <v>27</v>
      </c>
      <c r="B13" s="55">
        <v>169.99999999999997</v>
      </c>
      <c r="D13" s="23" t="s">
        <v>27</v>
      </c>
      <c r="E13" s="55">
        <v>380.75000000000006</v>
      </c>
      <c r="G13" s="23" t="s">
        <v>27</v>
      </c>
      <c r="H13" s="55">
        <v>222.5</v>
      </c>
    </row>
    <row r="14" spans="1:8" x14ac:dyDescent="0.45">
      <c r="A14" s="56" t="s">
        <v>28</v>
      </c>
      <c r="B14" s="55">
        <v>165</v>
      </c>
      <c r="D14" s="23" t="s">
        <v>28</v>
      </c>
      <c r="E14" s="55">
        <v>380</v>
      </c>
      <c r="G14" s="23" t="s">
        <v>28</v>
      </c>
      <c r="H14" s="55">
        <v>229.99999999999997</v>
      </c>
    </row>
    <row r="15" spans="1:8" x14ac:dyDescent="0.45">
      <c r="A15" s="8" t="s">
        <v>6</v>
      </c>
      <c r="B15" s="8"/>
      <c r="D15" s="13" t="s">
        <v>6</v>
      </c>
      <c r="E15" s="14"/>
      <c r="G15" s="13" t="s">
        <v>36</v>
      </c>
      <c r="H15" s="14"/>
    </row>
    <row r="16" spans="1:8" x14ac:dyDescent="0.45">
      <c r="A16" s="56" t="s">
        <v>10</v>
      </c>
      <c r="B16" s="55">
        <v>350.00000000000006</v>
      </c>
      <c r="D16" s="23" t="s">
        <v>10</v>
      </c>
      <c r="E16" s="55">
        <v>190</v>
      </c>
      <c r="G16" s="23" t="s">
        <v>10</v>
      </c>
      <c r="H16" s="55">
        <v>431.74999999999994</v>
      </c>
    </row>
    <row r="17" spans="1:8" x14ac:dyDescent="0.45">
      <c r="A17" s="56" t="s">
        <v>11</v>
      </c>
      <c r="B17" s="55">
        <v>339.99999999999994</v>
      </c>
      <c r="D17" s="23" t="s">
        <v>11</v>
      </c>
      <c r="E17" s="55">
        <v>170.49999999999997</v>
      </c>
      <c r="G17" s="23" t="s">
        <v>11</v>
      </c>
      <c r="H17" s="55">
        <v>375</v>
      </c>
    </row>
    <row r="18" spans="1:8" x14ac:dyDescent="0.45">
      <c r="A18" s="56" t="s">
        <v>27</v>
      </c>
      <c r="B18" s="55">
        <v>345</v>
      </c>
      <c r="D18" s="23" t="s">
        <v>27</v>
      </c>
      <c r="E18" s="55">
        <v>170</v>
      </c>
      <c r="G18" s="23" t="s">
        <v>27</v>
      </c>
      <c r="H18" s="55">
        <v>407.5</v>
      </c>
    </row>
    <row r="19" spans="1:8" x14ac:dyDescent="0.45">
      <c r="A19" s="56" t="s">
        <v>28</v>
      </c>
      <c r="B19" s="55">
        <v>332.5</v>
      </c>
      <c r="D19" s="23" t="s">
        <v>28</v>
      </c>
      <c r="E19" s="55">
        <v>173.33333333333334</v>
      </c>
      <c r="G19" s="23" t="s">
        <v>28</v>
      </c>
      <c r="H19" s="55">
        <v>430.00000000000006</v>
      </c>
    </row>
    <row r="20" spans="1:8" x14ac:dyDescent="0.45">
      <c r="A20" s="8" t="s">
        <v>7</v>
      </c>
      <c r="B20" s="57"/>
      <c r="D20" s="13" t="s">
        <v>7</v>
      </c>
      <c r="E20" s="14"/>
      <c r="G20" s="13" t="s">
        <v>37</v>
      </c>
      <c r="H20" s="14"/>
    </row>
    <row r="21" spans="1:8" x14ac:dyDescent="0.45">
      <c r="A21" s="22" t="s">
        <v>10</v>
      </c>
      <c r="B21" s="55">
        <v>165</v>
      </c>
      <c r="D21" s="23" t="s">
        <v>10</v>
      </c>
      <c r="E21" s="55">
        <v>285.00000000000006</v>
      </c>
      <c r="G21" s="23" t="s">
        <v>10</v>
      </c>
      <c r="H21" s="55">
        <v>300.00000000000006</v>
      </c>
    </row>
    <row r="22" spans="1:8" x14ac:dyDescent="0.45">
      <c r="A22" s="22" t="s">
        <v>11</v>
      </c>
      <c r="B22" s="55">
        <v>180</v>
      </c>
      <c r="D22" s="23" t="s">
        <v>11</v>
      </c>
      <c r="E22" s="55">
        <v>272.5</v>
      </c>
      <c r="G22" s="23" t="s">
        <v>11</v>
      </c>
      <c r="H22" s="55">
        <v>245</v>
      </c>
    </row>
    <row r="23" spans="1:8" x14ac:dyDescent="0.45">
      <c r="A23" s="22" t="s">
        <v>27</v>
      </c>
      <c r="B23" s="55">
        <v>177.50000000000003</v>
      </c>
      <c r="D23" s="23" t="s">
        <v>27</v>
      </c>
      <c r="E23" s="55">
        <v>275</v>
      </c>
      <c r="G23" s="23" t="s">
        <v>27</v>
      </c>
      <c r="H23" s="55">
        <v>275</v>
      </c>
    </row>
    <row r="24" spans="1:8" x14ac:dyDescent="0.45">
      <c r="A24" s="22" t="s">
        <v>28</v>
      </c>
      <c r="B24" s="55">
        <v>187.50000000000003</v>
      </c>
      <c r="D24" s="23" t="s">
        <v>28</v>
      </c>
      <c r="E24" s="55">
        <v>260</v>
      </c>
      <c r="G24" s="23" t="s">
        <v>28</v>
      </c>
      <c r="H24" s="55">
        <v>270</v>
      </c>
    </row>
    <row r="25" spans="1:8" x14ac:dyDescent="0.45">
      <c r="A25" s="10" t="s">
        <v>12</v>
      </c>
      <c r="B25" s="11">
        <f>AVERAGE(B21:B24,B16:B19,B11:B14)</f>
        <v>227.79166666666666</v>
      </c>
      <c r="D25" s="15" t="s">
        <v>12</v>
      </c>
      <c r="E25" s="16">
        <f>AVERAGE(E21:E24,E16:E19,E11:E14,H11:H14,H16:H19,H21:H24)</f>
        <v>291.31597222222223</v>
      </c>
    </row>
    <row r="26" spans="1:8" x14ac:dyDescent="0.45">
      <c r="A26" s="10" t="s">
        <v>13</v>
      </c>
      <c r="B26" s="11">
        <f>_xlfn.STDEV.S(B21:B24,B16:B19,B11:B14)</f>
        <v>84.723201269388596</v>
      </c>
      <c r="D26" s="15" t="s">
        <v>13</v>
      </c>
      <c r="E26" s="16">
        <f>_xlfn.STDEV.S(E21:E24,E16:E19,E11:E14,H11:H14,H16:H19,H21:H24)</f>
        <v>87.744995106065502</v>
      </c>
    </row>
    <row r="30" spans="1:8" x14ac:dyDescent="0.45">
      <c r="A30" s="26" t="s">
        <v>30</v>
      </c>
      <c r="B30" s="27">
        <v>9</v>
      </c>
    </row>
    <row r="31" spans="1:8" x14ac:dyDescent="0.45">
      <c r="A31" s="26" t="s">
        <v>9</v>
      </c>
      <c r="B31" s="27">
        <v>5</v>
      </c>
      <c r="E31" s="28"/>
    </row>
    <row r="32" spans="1:8" x14ac:dyDescent="0.45">
      <c r="A32" s="26" t="s">
        <v>8</v>
      </c>
      <c r="B32" s="27">
        <v>100</v>
      </c>
    </row>
    <row r="33" spans="1:11" x14ac:dyDescent="0.45">
      <c r="A33" s="26" t="s">
        <v>0</v>
      </c>
      <c r="B33" s="27">
        <f>100*22</f>
        <v>2200</v>
      </c>
    </row>
    <row r="35" spans="1:11" x14ac:dyDescent="0.45">
      <c r="B35" s="25" t="s">
        <v>26</v>
      </c>
    </row>
    <row r="36" spans="1:11" x14ac:dyDescent="0.45">
      <c r="A36" s="7"/>
      <c r="C36" s="59" t="s">
        <v>31</v>
      </c>
      <c r="D36" s="59"/>
      <c r="E36" s="59"/>
      <c r="G36" s="60" t="s">
        <v>1</v>
      </c>
      <c r="H36" s="60"/>
      <c r="I36" s="60"/>
    </row>
    <row r="37" spans="1:11" x14ac:dyDescent="0.45">
      <c r="B37" s="32" t="s">
        <v>2</v>
      </c>
      <c r="C37" s="33" t="s">
        <v>5</v>
      </c>
      <c r="D37" s="33" t="s">
        <v>6</v>
      </c>
      <c r="E37" s="33" t="s">
        <v>7</v>
      </c>
      <c r="G37" s="41" t="s">
        <v>5</v>
      </c>
      <c r="H37" s="39" t="s">
        <v>6</v>
      </c>
      <c r="I37" s="40" t="s">
        <v>7</v>
      </c>
    </row>
    <row r="38" spans="1:11" x14ac:dyDescent="0.45">
      <c r="A38">
        <f>SQRT(B38/60)</f>
        <v>0</v>
      </c>
      <c r="B38" s="32">
        <v>0</v>
      </c>
      <c r="C38" s="51">
        <v>11505</v>
      </c>
      <c r="D38" s="51">
        <v>11715</v>
      </c>
      <c r="E38" s="51">
        <v>11470</v>
      </c>
      <c r="G38" s="30">
        <f>(C38-C$38)/(0.000998*$B$33)</f>
        <v>0</v>
      </c>
      <c r="H38" s="30">
        <f t="shared" ref="H38:I51" si="0">(D38-D$38)/(0.000998*$B$33)</f>
        <v>0</v>
      </c>
      <c r="I38" s="30">
        <f t="shared" si="0"/>
        <v>0</v>
      </c>
      <c r="J38" s="37">
        <f>AVERAGE(G38:I38)</f>
        <v>0</v>
      </c>
      <c r="K38" s="37">
        <f>_xlfn.STDEV.S(G38:I38)</f>
        <v>0</v>
      </c>
    </row>
    <row r="39" spans="1:11" x14ac:dyDescent="0.45">
      <c r="A39">
        <f t="shared" ref="A39:A53" si="1">SQRT(B39/60)</f>
        <v>0.12909944487358055</v>
      </c>
      <c r="B39" s="32">
        <v>1</v>
      </c>
      <c r="C39" s="51">
        <v>11505</v>
      </c>
      <c r="D39" s="51">
        <v>11720</v>
      </c>
      <c r="E39" s="51">
        <v>11475</v>
      </c>
      <c r="G39" s="30">
        <f t="shared" ref="G39:G53" si="2">(C39-C$38)/(0.000998*$B$33)</f>
        <v>0</v>
      </c>
      <c r="H39" s="30">
        <f t="shared" si="0"/>
        <v>2.2772818364000731</v>
      </c>
      <c r="I39" s="30">
        <f t="shared" si="0"/>
        <v>2.2772818364000731</v>
      </c>
      <c r="J39" s="37">
        <f t="shared" ref="J39:J53" si="3">AVERAGE(G39:I39)</f>
        <v>1.5181878909333821</v>
      </c>
      <c r="K39" s="37">
        <f t="shared" ref="K39:K53" si="4">_xlfn.STDEV.S(G39:I39)</f>
        <v>1.3147892812662274</v>
      </c>
    </row>
    <row r="40" spans="1:11" x14ac:dyDescent="0.45">
      <c r="A40">
        <f t="shared" si="1"/>
        <v>0.5163977794943222</v>
      </c>
      <c r="B40" s="32">
        <v>16</v>
      </c>
      <c r="C40" s="51">
        <v>11515</v>
      </c>
      <c r="D40" s="51">
        <v>11730</v>
      </c>
      <c r="E40" s="51">
        <v>11480</v>
      </c>
      <c r="G40" s="30">
        <f t="shared" si="2"/>
        <v>4.5545636728001462</v>
      </c>
      <c r="H40" s="30">
        <f t="shared" si="0"/>
        <v>6.8318455092002193</v>
      </c>
      <c r="I40" s="30">
        <f t="shared" si="0"/>
        <v>4.5545636728001462</v>
      </c>
      <c r="J40" s="37">
        <f t="shared" si="3"/>
        <v>5.3136576182668369</v>
      </c>
      <c r="K40" s="37">
        <f t="shared" si="4"/>
        <v>1.3147892812662261</v>
      </c>
    </row>
    <row r="41" spans="1:11" x14ac:dyDescent="0.45">
      <c r="A41">
        <f t="shared" si="1"/>
        <v>0.6454972243679028</v>
      </c>
      <c r="B41" s="32">
        <v>25</v>
      </c>
      <c r="C41" s="51">
        <v>11515</v>
      </c>
      <c r="D41" s="51">
        <v>11730</v>
      </c>
      <c r="E41" s="51">
        <v>11480</v>
      </c>
      <c r="G41" s="30">
        <f t="shared" si="2"/>
        <v>4.5545636728001462</v>
      </c>
      <c r="H41" s="30">
        <f t="shared" si="0"/>
        <v>6.8318455092002193</v>
      </c>
      <c r="I41" s="30">
        <f t="shared" si="0"/>
        <v>4.5545636728001462</v>
      </c>
      <c r="J41" s="37">
        <f t="shared" si="3"/>
        <v>5.3136576182668369</v>
      </c>
      <c r="K41" s="37">
        <f t="shared" si="4"/>
        <v>1.3147892812662261</v>
      </c>
    </row>
    <row r="42" spans="1:11" x14ac:dyDescent="0.45">
      <c r="A42">
        <f t="shared" si="1"/>
        <v>0.7745966692414834</v>
      </c>
      <c r="B42" s="32">
        <v>36</v>
      </c>
      <c r="C42" s="51">
        <v>11515</v>
      </c>
      <c r="D42" s="51">
        <v>11735</v>
      </c>
      <c r="E42" s="51">
        <v>11485</v>
      </c>
      <c r="G42" s="30">
        <f t="shared" si="2"/>
        <v>4.5545636728001462</v>
      </c>
      <c r="H42" s="30">
        <f t="shared" si="0"/>
        <v>9.1091273456002924</v>
      </c>
      <c r="I42" s="30">
        <f t="shared" si="0"/>
        <v>6.8318455092002193</v>
      </c>
      <c r="J42" s="37">
        <f t="shared" si="3"/>
        <v>6.8318455092002184</v>
      </c>
      <c r="K42" s="37">
        <f t="shared" si="4"/>
        <v>2.277281836400074</v>
      </c>
    </row>
    <row r="43" spans="1:11" x14ac:dyDescent="0.45">
      <c r="A43">
        <f t="shared" si="1"/>
        <v>0.9036961141150639</v>
      </c>
      <c r="B43" s="32">
        <v>49</v>
      </c>
      <c r="C43" s="51">
        <v>11520</v>
      </c>
      <c r="D43" s="51">
        <v>11740</v>
      </c>
      <c r="E43" s="51">
        <v>11485</v>
      </c>
      <c r="G43" s="30">
        <f t="shared" si="2"/>
        <v>6.8318455092002193</v>
      </c>
      <c r="H43" s="30">
        <f t="shared" si="0"/>
        <v>11.386409182000365</v>
      </c>
      <c r="I43" s="30">
        <f t="shared" si="0"/>
        <v>6.8318455092002193</v>
      </c>
      <c r="J43" s="37">
        <f t="shared" si="3"/>
        <v>8.3500334001336025</v>
      </c>
      <c r="K43" s="37">
        <f t="shared" si="4"/>
        <v>2.6295785625324495</v>
      </c>
    </row>
    <row r="44" spans="1:11" x14ac:dyDescent="0.45">
      <c r="A44">
        <f t="shared" si="1"/>
        <v>1.0327955589886444</v>
      </c>
      <c r="B44" s="32">
        <v>64</v>
      </c>
      <c r="C44" s="51">
        <v>11520</v>
      </c>
      <c r="D44" s="51">
        <v>11740</v>
      </c>
      <c r="E44" s="51">
        <v>11490</v>
      </c>
      <c r="G44" s="30">
        <f t="shared" si="2"/>
        <v>6.8318455092002193</v>
      </c>
      <c r="H44" s="30">
        <f t="shared" si="0"/>
        <v>11.386409182000365</v>
      </c>
      <c r="I44" s="30">
        <f t="shared" si="0"/>
        <v>9.1091273456002924</v>
      </c>
      <c r="J44" s="37">
        <f t="shared" si="3"/>
        <v>9.1091273456002924</v>
      </c>
      <c r="K44" s="37">
        <f t="shared" si="4"/>
        <v>2.2772818364000678</v>
      </c>
    </row>
    <row r="45" spans="1:11" x14ac:dyDescent="0.45">
      <c r="A45">
        <f t="shared" si="1"/>
        <v>1.1618950038622251</v>
      </c>
      <c r="B45" s="32">
        <v>81</v>
      </c>
      <c r="C45" s="51">
        <v>11525</v>
      </c>
      <c r="D45" s="51">
        <v>11740</v>
      </c>
      <c r="E45" s="51">
        <v>11490</v>
      </c>
      <c r="G45" s="30">
        <f t="shared" si="2"/>
        <v>9.1091273456002924</v>
      </c>
      <c r="H45" s="30">
        <f t="shared" si="0"/>
        <v>11.386409182000365</v>
      </c>
      <c r="I45" s="30">
        <f t="shared" si="0"/>
        <v>9.1091273456002924</v>
      </c>
      <c r="J45" s="37">
        <f t="shared" si="3"/>
        <v>9.8682212910669822</v>
      </c>
      <c r="K45" s="37">
        <f t="shared" si="4"/>
        <v>1.314789281266237</v>
      </c>
    </row>
    <row r="46" spans="1:11" x14ac:dyDescent="0.45">
      <c r="A46">
        <f t="shared" si="1"/>
        <v>1.2909944487358056</v>
      </c>
      <c r="B46" s="32">
        <v>100</v>
      </c>
      <c r="C46" s="51">
        <v>11525</v>
      </c>
      <c r="D46" s="51">
        <v>11740</v>
      </c>
      <c r="E46" s="51">
        <v>11495</v>
      </c>
      <c r="G46" s="30">
        <f t="shared" si="2"/>
        <v>9.1091273456002924</v>
      </c>
      <c r="H46" s="30">
        <f t="shared" si="0"/>
        <v>11.386409182000365</v>
      </c>
      <c r="I46" s="30">
        <f t="shared" si="0"/>
        <v>11.386409182000365</v>
      </c>
      <c r="J46" s="37">
        <f t="shared" si="3"/>
        <v>10.627315236533674</v>
      </c>
      <c r="K46" s="37">
        <f t="shared" si="4"/>
        <v>1.314789281266237</v>
      </c>
    </row>
    <row r="47" spans="1:11" x14ac:dyDescent="0.45">
      <c r="A47">
        <f t="shared" si="1"/>
        <v>1.4200938936093861</v>
      </c>
      <c r="B47" s="32">
        <v>121</v>
      </c>
      <c r="C47" s="51">
        <v>11525</v>
      </c>
      <c r="D47" s="51">
        <v>11740</v>
      </c>
      <c r="E47" s="51">
        <v>11495</v>
      </c>
      <c r="G47" s="30">
        <f t="shared" si="2"/>
        <v>9.1091273456002924</v>
      </c>
      <c r="H47" s="30">
        <f t="shared" si="0"/>
        <v>11.386409182000365</v>
      </c>
      <c r="I47" s="30">
        <f t="shared" si="0"/>
        <v>11.386409182000365</v>
      </c>
      <c r="J47" s="37">
        <f t="shared" si="3"/>
        <v>10.627315236533674</v>
      </c>
      <c r="K47" s="37">
        <f t="shared" si="4"/>
        <v>1.314789281266237</v>
      </c>
    </row>
    <row r="48" spans="1:11" x14ac:dyDescent="0.45">
      <c r="A48">
        <f t="shared" si="1"/>
        <v>1.5491933384829668</v>
      </c>
      <c r="B48" s="32">
        <v>144</v>
      </c>
      <c r="C48" s="51">
        <v>11525</v>
      </c>
      <c r="D48" s="51">
        <v>11745</v>
      </c>
      <c r="E48" s="51">
        <v>11495</v>
      </c>
      <c r="G48" s="30">
        <f t="shared" si="2"/>
        <v>9.1091273456002924</v>
      </c>
      <c r="H48" s="30">
        <f t="shared" si="0"/>
        <v>13.663691018400439</v>
      </c>
      <c r="I48" s="30">
        <f t="shared" si="0"/>
        <v>11.386409182000365</v>
      </c>
      <c r="J48" s="37">
        <f t="shared" si="3"/>
        <v>11.386409182000365</v>
      </c>
      <c r="K48" s="37">
        <f t="shared" si="4"/>
        <v>2.2772818364000647</v>
      </c>
    </row>
    <row r="49" spans="1:29" x14ac:dyDescent="0.45">
      <c r="A49">
        <f t="shared" si="1"/>
        <v>1.6782927833565473</v>
      </c>
      <c r="B49" s="32">
        <v>169</v>
      </c>
      <c r="C49" s="51">
        <v>11525</v>
      </c>
      <c r="D49" s="51">
        <v>11745</v>
      </c>
      <c r="E49" s="51">
        <v>11500</v>
      </c>
      <c r="G49" s="30">
        <f t="shared" si="2"/>
        <v>9.1091273456002924</v>
      </c>
      <c r="H49" s="30">
        <f t="shared" si="0"/>
        <v>13.663691018400439</v>
      </c>
      <c r="I49" s="30">
        <f t="shared" si="0"/>
        <v>13.663691018400439</v>
      </c>
      <c r="J49" s="37">
        <f t="shared" si="3"/>
        <v>12.145503127467057</v>
      </c>
      <c r="K49" s="37">
        <f t="shared" si="4"/>
        <v>2.6295785625324575</v>
      </c>
    </row>
    <row r="50" spans="1:29" x14ac:dyDescent="0.45">
      <c r="A50">
        <f t="shared" si="1"/>
        <v>1.8073922282301278</v>
      </c>
      <c r="B50" s="32">
        <v>196</v>
      </c>
      <c r="C50" s="51">
        <v>11525</v>
      </c>
      <c r="D50" s="51">
        <v>11745</v>
      </c>
      <c r="E50" s="51">
        <v>11500</v>
      </c>
      <c r="G50" s="30">
        <f t="shared" si="2"/>
        <v>9.1091273456002924</v>
      </c>
      <c r="H50" s="30">
        <f t="shared" si="0"/>
        <v>13.663691018400439</v>
      </c>
      <c r="I50" s="30">
        <f t="shared" si="0"/>
        <v>13.663691018400439</v>
      </c>
      <c r="J50" s="37">
        <f t="shared" si="3"/>
        <v>12.145503127467057</v>
      </c>
      <c r="K50" s="37">
        <f t="shared" si="4"/>
        <v>2.6295785625324575</v>
      </c>
    </row>
    <row r="51" spans="1:29" x14ac:dyDescent="0.45">
      <c r="A51">
        <f t="shared" si="1"/>
        <v>1.9364916731037085</v>
      </c>
      <c r="B51" s="32">
        <v>225</v>
      </c>
      <c r="C51" s="51">
        <v>11535</v>
      </c>
      <c r="D51" s="51">
        <v>11755</v>
      </c>
      <c r="E51" s="51">
        <v>11510</v>
      </c>
      <c r="G51" s="30">
        <f t="shared" si="2"/>
        <v>13.663691018400439</v>
      </c>
      <c r="H51" s="30">
        <f t="shared" si="0"/>
        <v>18.218254691200585</v>
      </c>
      <c r="I51" s="30">
        <f t="shared" si="0"/>
        <v>18.218254691200585</v>
      </c>
      <c r="J51" s="37">
        <f t="shared" si="3"/>
        <v>16.700066800267205</v>
      </c>
      <c r="K51" s="37">
        <f t="shared" si="4"/>
        <v>2.6295785625324415</v>
      </c>
    </row>
    <row r="52" spans="1:29" x14ac:dyDescent="0.45">
      <c r="A52">
        <f t="shared" si="1"/>
        <v>2.0655911179772888</v>
      </c>
      <c r="B52" s="32">
        <v>256</v>
      </c>
      <c r="C52" s="51">
        <v>11535</v>
      </c>
      <c r="D52" s="51">
        <v>11755</v>
      </c>
      <c r="E52" s="51">
        <v>11505</v>
      </c>
      <c r="G52" s="30">
        <f t="shared" si="2"/>
        <v>13.663691018400439</v>
      </c>
      <c r="H52" s="30">
        <f t="shared" ref="H52:H53" si="5">(D52-D$38)/(0.000998*$B$33)</f>
        <v>18.218254691200585</v>
      </c>
      <c r="I52" s="30">
        <f t="shared" ref="I52:I53" si="6">(E52-E$38)/(0.000998*$B$33)</f>
        <v>15.940972854800512</v>
      </c>
      <c r="J52" s="37">
        <f t="shared" si="3"/>
        <v>15.940972854800512</v>
      </c>
      <c r="K52" s="37">
        <f t="shared" si="4"/>
        <v>2.2772818364000771</v>
      </c>
    </row>
    <row r="53" spans="1:29" x14ac:dyDescent="0.45">
      <c r="A53">
        <f t="shared" si="1"/>
        <v>4.9125689138508104</v>
      </c>
      <c r="B53" s="32">
        <v>1448</v>
      </c>
      <c r="C53" s="51">
        <v>11550</v>
      </c>
      <c r="D53" s="51">
        <v>11770</v>
      </c>
      <c r="E53" s="51">
        <v>11530</v>
      </c>
      <c r="G53" s="30">
        <f t="shared" si="2"/>
        <v>20.49553652760066</v>
      </c>
      <c r="H53" s="30">
        <f t="shared" si="5"/>
        <v>25.050100200400806</v>
      </c>
      <c r="I53" s="30">
        <f t="shared" si="6"/>
        <v>27.327382036800877</v>
      </c>
      <c r="J53" s="37">
        <f t="shared" si="3"/>
        <v>24.291006254934114</v>
      </c>
      <c r="K53" s="37">
        <f t="shared" si="4"/>
        <v>3.4786054646838007</v>
      </c>
    </row>
    <row r="54" spans="1:29" x14ac:dyDescent="0.45">
      <c r="B54" s="1"/>
      <c r="F54" s="38" t="s">
        <v>3</v>
      </c>
      <c r="G54" s="30">
        <f>SLOPE(G38:G53,$A$38:$A$53)</f>
        <v>4.2715239704418169</v>
      </c>
      <c r="H54" s="30">
        <f>SLOPE(H38:H53,$A$38:$A$53)</f>
        <v>4.9575955223646853</v>
      </c>
      <c r="I54" s="30">
        <f>SLOPE(I38:I53,$A$38:$A$53)</f>
        <v>5.7061104036349946</v>
      </c>
      <c r="J54" s="37"/>
      <c r="K54" s="37"/>
    </row>
    <row r="55" spans="1:29" x14ac:dyDescent="0.45">
      <c r="B55" s="1"/>
      <c r="G55" s="36" t="s">
        <v>12</v>
      </c>
      <c r="H55" s="37">
        <f>AVERAGE(G54:I54)</f>
        <v>4.9784099654804992</v>
      </c>
    </row>
    <row r="56" spans="1:29" x14ac:dyDescent="0.45">
      <c r="B56" s="1"/>
      <c r="G56" s="36" t="s">
        <v>13</v>
      </c>
      <c r="H56" s="37">
        <f>_xlfn.STDEV.S(G54:I54)</f>
        <v>0.71751967872466182</v>
      </c>
    </row>
    <row r="58" spans="1:29" x14ac:dyDescent="0.45">
      <c r="B58" s="8" t="s">
        <v>4</v>
      </c>
      <c r="V58" s="1"/>
      <c r="Z58" s="1"/>
      <c r="AA58" s="1"/>
      <c r="AB58" s="1"/>
      <c r="AC58" s="1"/>
    </row>
    <row r="59" spans="1:29" x14ac:dyDescent="0.45">
      <c r="A59" s="7"/>
      <c r="C59" s="59" t="s">
        <v>31</v>
      </c>
      <c r="D59" s="59"/>
      <c r="E59" s="59"/>
      <c r="G59" s="60" t="s">
        <v>1</v>
      </c>
      <c r="H59" s="60"/>
      <c r="I59" s="60"/>
      <c r="V59" s="1"/>
    </row>
    <row r="60" spans="1:29" x14ac:dyDescent="0.45">
      <c r="A60" s="30"/>
      <c r="B60" s="32" t="s">
        <v>2</v>
      </c>
      <c r="C60" s="33" t="s">
        <v>5</v>
      </c>
      <c r="D60" s="33" t="s">
        <v>6</v>
      </c>
      <c r="E60" s="33" t="s">
        <v>7</v>
      </c>
      <c r="F60" s="30"/>
      <c r="G60" s="41" t="s">
        <v>5</v>
      </c>
      <c r="H60" s="39" t="s">
        <v>6</v>
      </c>
      <c r="I60" s="40" t="s">
        <v>7</v>
      </c>
      <c r="V60" s="1"/>
      <c r="Z60" s="3"/>
      <c r="AA60" s="3"/>
      <c r="AB60" s="3"/>
      <c r="AC60" s="3"/>
    </row>
    <row r="61" spans="1:29" x14ac:dyDescent="0.45">
      <c r="A61">
        <f>SQRT(B61/60)</f>
        <v>0</v>
      </c>
      <c r="B61" s="32">
        <v>0</v>
      </c>
      <c r="C61" s="51">
        <v>11540</v>
      </c>
      <c r="D61" s="51">
        <v>11555</v>
      </c>
      <c r="E61" s="51">
        <v>11535</v>
      </c>
      <c r="F61" s="30"/>
      <c r="G61" s="30">
        <f t="shared" ref="G61:G76" si="7">(C61-C$61)/(0.000998*$B$33)</f>
        <v>0</v>
      </c>
      <c r="H61" s="30">
        <f t="shared" ref="H61:H76" si="8">(D61-D$61)/(0.000998*$B$33)</f>
        <v>0</v>
      </c>
      <c r="I61" s="30">
        <f t="shared" ref="I61:I76" si="9">(E61-E$61)/(0.000998*$B$33)</f>
        <v>0</v>
      </c>
      <c r="J61" s="37">
        <f>AVERAGE(G61:I61)</f>
        <v>0</v>
      </c>
      <c r="K61" s="37">
        <f>_xlfn.STDEV.S(G61:I61)</f>
        <v>0</v>
      </c>
      <c r="V61" s="1"/>
      <c r="W61" s="3"/>
      <c r="X61" s="3"/>
      <c r="Y61" s="3"/>
      <c r="Z61" s="3"/>
      <c r="AA61" s="3"/>
      <c r="AB61" s="3"/>
      <c r="AC61" s="3"/>
    </row>
    <row r="62" spans="1:29" x14ac:dyDescent="0.45">
      <c r="A62">
        <f t="shared" ref="A62:A76" si="10">SQRT(B62/60)</f>
        <v>0.12909944487358055</v>
      </c>
      <c r="B62" s="32">
        <v>1</v>
      </c>
      <c r="C62" s="51">
        <v>11550</v>
      </c>
      <c r="D62" s="51">
        <v>11565</v>
      </c>
      <c r="E62" s="51">
        <v>11540</v>
      </c>
      <c r="F62" s="30"/>
      <c r="G62" s="30">
        <f t="shared" si="7"/>
        <v>4.5545636728001462</v>
      </c>
      <c r="H62" s="30">
        <f t="shared" si="8"/>
        <v>4.5545636728001462</v>
      </c>
      <c r="I62" s="30">
        <f t="shared" si="9"/>
        <v>2.2772818364000731</v>
      </c>
      <c r="J62" s="37">
        <f t="shared" ref="J62:J76" si="11">AVERAGE(G62:I62)</f>
        <v>3.795469727333455</v>
      </c>
      <c r="K62" s="37">
        <f t="shared" ref="K62:K76" si="12">_xlfn.STDEV.S(G62:I62)</f>
        <v>1.3147892812662287</v>
      </c>
      <c r="V62" s="1"/>
      <c r="Z62" s="3"/>
      <c r="AA62" s="3"/>
      <c r="AB62" s="3"/>
      <c r="AC62" s="3"/>
    </row>
    <row r="63" spans="1:29" x14ac:dyDescent="0.45">
      <c r="A63">
        <f t="shared" si="10"/>
        <v>0.5163977794943222</v>
      </c>
      <c r="B63" s="32">
        <v>16</v>
      </c>
      <c r="C63" s="51">
        <v>11565</v>
      </c>
      <c r="D63" s="51">
        <v>11580</v>
      </c>
      <c r="E63" s="51">
        <v>11560</v>
      </c>
      <c r="F63" s="30"/>
      <c r="G63" s="30">
        <f t="shared" si="7"/>
        <v>11.386409182000365</v>
      </c>
      <c r="H63" s="30">
        <f t="shared" si="8"/>
        <v>11.386409182000365</v>
      </c>
      <c r="I63" s="30">
        <f t="shared" si="9"/>
        <v>11.386409182000365</v>
      </c>
      <c r="J63" s="37">
        <f t="shared" si="11"/>
        <v>11.386409182000365</v>
      </c>
      <c r="K63" s="37">
        <f t="shared" si="12"/>
        <v>0</v>
      </c>
      <c r="V63" s="1"/>
      <c r="Z63" s="3"/>
      <c r="AA63" s="3"/>
      <c r="AB63" s="3"/>
      <c r="AC63" s="3"/>
    </row>
    <row r="64" spans="1:29" x14ac:dyDescent="0.45">
      <c r="A64">
        <f t="shared" si="10"/>
        <v>0.6454972243679028</v>
      </c>
      <c r="B64" s="32">
        <v>25</v>
      </c>
      <c r="C64" s="51">
        <v>11565</v>
      </c>
      <c r="D64" s="51">
        <v>11585</v>
      </c>
      <c r="E64" s="51">
        <v>11565</v>
      </c>
      <c r="F64" s="30"/>
      <c r="G64" s="30">
        <f t="shared" si="7"/>
        <v>11.386409182000365</v>
      </c>
      <c r="H64" s="30">
        <f t="shared" si="8"/>
        <v>13.663691018400439</v>
      </c>
      <c r="I64" s="30">
        <f t="shared" si="9"/>
        <v>13.663691018400439</v>
      </c>
      <c r="J64" s="37">
        <f t="shared" si="11"/>
        <v>12.904597072933749</v>
      </c>
      <c r="K64" s="37">
        <f t="shared" si="12"/>
        <v>1.3147892812662274</v>
      </c>
      <c r="V64" s="1"/>
      <c r="Z64" s="3"/>
      <c r="AA64" s="3"/>
      <c r="AB64" s="3"/>
      <c r="AC64" s="3"/>
    </row>
    <row r="65" spans="1:11" x14ac:dyDescent="0.45">
      <c r="A65">
        <f t="shared" si="10"/>
        <v>0.7745966692414834</v>
      </c>
      <c r="B65" s="32">
        <v>36</v>
      </c>
      <c r="C65" s="51">
        <v>11570</v>
      </c>
      <c r="D65" s="51">
        <v>11590</v>
      </c>
      <c r="E65" s="51">
        <v>11570</v>
      </c>
      <c r="F65" s="30"/>
      <c r="G65" s="30">
        <f t="shared" si="7"/>
        <v>13.663691018400439</v>
      </c>
      <c r="H65" s="30">
        <f t="shared" si="8"/>
        <v>15.940972854800512</v>
      </c>
      <c r="I65" s="30">
        <f t="shared" si="9"/>
        <v>15.940972854800512</v>
      </c>
      <c r="J65" s="37">
        <f t="shared" si="11"/>
        <v>15.18187890933382</v>
      </c>
      <c r="K65" s="37">
        <f t="shared" si="12"/>
        <v>1.3147892812662274</v>
      </c>
    </row>
    <row r="66" spans="1:11" x14ac:dyDescent="0.45">
      <c r="A66">
        <f t="shared" si="10"/>
        <v>0.9036961141150639</v>
      </c>
      <c r="B66" s="32">
        <v>49</v>
      </c>
      <c r="C66" s="51">
        <v>11575</v>
      </c>
      <c r="D66" s="51">
        <v>11595</v>
      </c>
      <c r="E66" s="51">
        <v>11575</v>
      </c>
      <c r="F66" s="30"/>
      <c r="G66" s="30">
        <f t="shared" si="7"/>
        <v>15.940972854800512</v>
      </c>
      <c r="H66" s="30">
        <f t="shared" si="8"/>
        <v>18.218254691200585</v>
      </c>
      <c r="I66" s="30">
        <f t="shared" si="9"/>
        <v>18.218254691200585</v>
      </c>
      <c r="J66" s="37">
        <f t="shared" si="11"/>
        <v>17.459160745733893</v>
      </c>
      <c r="K66" s="37">
        <f t="shared" si="12"/>
        <v>1.3147892812662274</v>
      </c>
    </row>
    <row r="67" spans="1:11" x14ac:dyDescent="0.45">
      <c r="A67">
        <f t="shared" si="10"/>
        <v>1.0327955589886444</v>
      </c>
      <c r="B67" s="32">
        <v>64</v>
      </c>
      <c r="C67" s="51">
        <v>11575</v>
      </c>
      <c r="D67" s="51">
        <v>11600</v>
      </c>
      <c r="E67" s="51">
        <v>11580</v>
      </c>
      <c r="F67" s="30"/>
      <c r="G67" s="30">
        <f t="shared" si="7"/>
        <v>15.940972854800512</v>
      </c>
      <c r="H67" s="30">
        <f t="shared" si="8"/>
        <v>20.49553652760066</v>
      </c>
      <c r="I67" s="30">
        <f t="shared" si="9"/>
        <v>20.49553652760066</v>
      </c>
      <c r="J67" s="37">
        <f t="shared" si="11"/>
        <v>18.977348636667276</v>
      </c>
      <c r="K67" s="37">
        <f t="shared" si="12"/>
        <v>2.6295785625324739</v>
      </c>
    </row>
    <row r="68" spans="1:11" x14ac:dyDescent="0.45">
      <c r="A68">
        <f t="shared" si="10"/>
        <v>1.1618950038622251</v>
      </c>
      <c r="B68" s="32">
        <v>81</v>
      </c>
      <c r="C68" s="51">
        <v>11580</v>
      </c>
      <c r="D68" s="51">
        <v>11600</v>
      </c>
      <c r="E68" s="51">
        <v>11580</v>
      </c>
      <c r="F68" s="30"/>
      <c r="G68" s="30">
        <f t="shared" si="7"/>
        <v>18.218254691200585</v>
      </c>
      <c r="H68" s="30">
        <f t="shared" si="8"/>
        <v>20.49553652760066</v>
      </c>
      <c r="I68" s="30">
        <f t="shared" si="9"/>
        <v>20.49553652760066</v>
      </c>
      <c r="J68" s="37">
        <f t="shared" si="11"/>
        <v>19.736442582133972</v>
      </c>
      <c r="K68" s="37">
        <f t="shared" si="12"/>
        <v>1.3147892812662285</v>
      </c>
    </row>
    <row r="69" spans="1:11" x14ac:dyDescent="0.45">
      <c r="A69">
        <f t="shared" si="10"/>
        <v>1.2909944487358056</v>
      </c>
      <c r="B69" s="32">
        <v>100</v>
      </c>
      <c r="C69" s="51">
        <v>11580</v>
      </c>
      <c r="D69" s="51">
        <v>11605</v>
      </c>
      <c r="E69" s="51">
        <v>11585</v>
      </c>
      <c r="F69" s="30"/>
      <c r="G69" s="30">
        <f t="shared" si="7"/>
        <v>18.218254691200585</v>
      </c>
      <c r="H69" s="30">
        <f t="shared" si="8"/>
        <v>22.772818364000731</v>
      </c>
      <c r="I69" s="30">
        <f t="shared" si="9"/>
        <v>22.772818364000731</v>
      </c>
      <c r="J69" s="37">
        <f t="shared" si="11"/>
        <v>21.254630473067348</v>
      </c>
      <c r="K69" s="37">
        <f t="shared" si="12"/>
        <v>2.6295785625324739</v>
      </c>
    </row>
    <row r="70" spans="1:11" x14ac:dyDescent="0.45">
      <c r="A70">
        <f t="shared" si="10"/>
        <v>1.4200938936093861</v>
      </c>
      <c r="B70" s="32">
        <v>121</v>
      </c>
      <c r="C70" s="51">
        <v>11585</v>
      </c>
      <c r="D70" s="51">
        <v>11610</v>
      </c>
      <c r="E70" s="51">
        <v>11585</v>
      </c>
      <c r="F70" s="30"/>
      <c r="G70" s="30">
        <f t="shared" si="7"/>
        <v>20.49553652760066</v>
      </c>
      <c r="H70" s="30">
        <f t="shared" si="8"/>
        <v>25.050100200400806</v>
      </c>
      <c r="I70" s="30">
        <f t="shared" si="9"/>
        <v>22.772818364000731</v>
      </c>
      <c r="J70" s="37">
        <f t="shared" si="11"/>
        <v>22.772818364000731</v>
      </c>
      <c r="K70" s="37">
        <f t="shared" si="12"/>
        <v>2.2772818364000731</v>
      </c>
    </row>
    <row r="71" spans="1:11" x14ac:dyDescent="0.45">
      <c r="A71">
        <f t="shared" si="10"/>
        <v>1.5491933384829668</v>
      </c>
      <c r="B71" s="32">
        <v>144</v>
      </c>
      <c r="C71" s="51">
        <v>11585</v>
      </c>
      <c r="D71" s="51">
        <v>11615</v>
      </c>
      <c r="E71" s="51">
        <v>11595</v>
      </c>
      <c r="F71" s="30"/>
      <c r="G71" s="30">
        <f t="shared" si="7"/>
        <v>20.49553652760066</v>
      </c>
      <c r="H71" s="30">
        <f t="shared" si="8"/>
        <v>27.327382036800877</v>
      </c>
      <c r="I71" s="30">
        <f t="shared" si="9"/>
        <v>27.327382036800877</v>
      </c>
      <c r="J71" s="37">
        <f t="shared" si="11"/>
        <v>25.050100200400806</v>
      </c>
      <c r="K71" s="37">
        <f t="shared" si="12"/>
        <v>3.9443678437986822</v>
      </c>
    </row>
    <row r="72" spans="1:11" x14ac:dyDescent="0.45">
      <c r="A72">
        <f t="shared" si="10"/>
        <v>1.6782927833565473</v>
      </c>
      <c r="B72" s="32">
        <v>169</v>
      </c>
      <c r="C72" s="51">
        <v>11590</v>
      </c>
      <c r="D72" s="51">
        <v>11620</v>
      </c>
      <c r="E72" s="51">
        <v>11595</v>
      </c>
      <c r="F72" s="30"/>
      <c r="G72" s="30">
        <f t="shared" si="7"/>
        <v>22.772818364000731</v>
      </c>
      <c r="H72" s="30">
        <f t="shared" si="8"/>
        <v>29.604663873200952</v>
      </c>
      <c r="I72" s="30">
        <f t="shared" si="9"/>
        <v>27.327382036800877</v>
      </c>
      <c r="J72" s="37">
        <f t="shared" si="11"/>
        <v>26.568288091334185</v>
      </c>
      <c r="K72" s="37">
        <f t="shared" si="12"/>
        <v>3.4786054646837843</v>
      </c>
    </row>
    <row r="73" spans="1:11" x14ac:dyDescent="0.45">
      <c r="A73">
        <f t="shared" si="10"/>
        <v>1.8073922282301278</v>
      </c>
      <c r="B73" s="32">
        <v>196</v>
      </c>
      <c r="C73" s="52">
        <v>11590</v>
      </c>
      <c r="D73" s="52">
        <v>11625</v>
      </c>
      <c r="E73" s="52">
        <v>11600</v>
      </c>
      <c r="F73" s="30"/>
      <c r="G73" s="30">
        <f t="shared" si="7"/>
        <v>22.772818364000731</v>
      </c>
      <c r="H73" s="30">
        <f t="shared" si="8"/>
        <v>31.881945709601023</v>
      </c>
      <c r="I73" s="30">
        <f t="shared" si="9"/>
        <v>29.604663873200952</v>
      </c>
      <c r="J73" s="37">
        <f t="shared" si="11"/>
        <v>28.086475982267569</v>
      </c>
      <c r="K73" s="37">
        <f t="shared" si="12"/>
        <v>4.740540170035862</v>
      </c>
    </row>
    <row r="74" spans="1:11" x14ac:dyDescent="0.45">
      <c r="A74">
        <f t="shared" si="10"/>
        <v>1.9364916731037085</v>
      </c>
      <c r="B74" s="32">
        <v>225</v>
      </c>
      <c r="C74" s="52">
        <v>11615</v>
      </c>
      <c r="D74" s="52">
        <v>11645</v>
      </c>
      <c r="E74" s="52">
        <v>11620</v>
      </c>
      <c r="F74" s="30"/>
      <c r="G74" s="30">
        <f t="shared" si="7"/>
        <v>34.159227546001098</v>
      </c>
      <c r="H74" s="30">
        <f t="shared" si="8"/>
        <v>40.991073055201319</v>
      </c>
      <c r="I74" s="30">
        <f t="shared" si="9"/>
        <v>38.713791218801241</v>
      </c>
      <c r="J74" s="37">
        <f t="shared" si="11"/>
        <v>37.954697273334553</v>
      </c>
      <c r="K74" s="37">
        <f t="shared" si="12"/>
        <v>3.4786054646837927</v>
      </c>
    </row>
    <row r="75" spans="1:11" x14ac:dyDescent="0.45">
      <c r="A75">
        <f t="shared" si="10"/>
        <v>2.0655911179772888</v>
      </c>
      <c r="B75" s="32">
        <v>256</v>
      </c>
      <c r="C75" s="52">
        <v>11605</v>
      </c>
      <c r="D75" s="52">
        <v>11640</v>
      </c>
      <c r="E75" s="52">
        <v>11610</v>
      </c>
      <c r="F75" s="30"/>
      <c r="G75" s="30">
        <f t="shared" si="7"/>
        <v>29.604663873200952</v>
      </c>
      <c r="H75" s="30">
        <f t="shared" si="8"/>
        <v>38.713791218801241</v>
      </c>
      <c r="I75" s="30">
        <f t="shared" si="9"/>
        <v>34.159227546001098</v>
      </c>
      <c r="J75" s="37">
        <f t="shared" si="11"/>
        <v>34.159227546001098</v>
      </c>
      <c r="K75" s="37">
        <f t="shared" si="12"/>
        <v>4.5545636728001044</v>
      </c>
    </row>
    <row r="76" spans="1:11" x14ac:dyDescent="0.45">
      <c r="A76">
        <f t="shared" si="10"/>
        <v>4.9125689138508104</v>
      </c>
      <c r="B76" s="32">
        <v>1448</v>
      </c>
      <c r="C76" s="52">
        <v>11645</v>
      </c>
      <c r="D76" s="52">
        <v>11690</v>
      </c>
      <c r="E76" s="52">
        <v>11655</v>
      </c>
      <c r="F76" s="30"/>
      <c r="G76" s="30">
        <f t="shared" si="7"/>
        <v>47.822918564401533</v>
      </c>
      <c r="H76" s="30">
        <f t="shared" si="8"/>
        <v>61.486609582801975</v>
      </c>
      <c r="I76" s="30">
        <f t="shared" si="9"/>
        <v>54.654764073601754</v>
      </c>
      <c r="J76" s="37">
        <f t="shared" si="11"/>
        <v>54.654764073601747</v>
      </c>
      <c r="K76" s="37">
        <f t="shared" si="12"/>
        <v>6.831845509200285</v>
      </c>
    </row>
    <row r="77" spans="1:11" x14ac:dyDescent="0.45">
      <c r="A77" s="30"/>
      <c r="B77" s="31"/>
      <c r="C77" s="30"/>
      <c r="D77" s="30"/>
      <c r="E77" s="30"/>
      <c r="F77" s="42" t="s">
        <v>3</v>
      </c>
      <c r="G77" s="30">
        <f>SLOPE(G61:G76,$A$61:$A$76)</f>
        <v>9.5950643520484871</v>
      </c>
      <c r="H77" s="30">
        <f>SLOPE(H61:H76,$A$61:$A$76)</f>
        <v>12.74827585783224</v>
      </c>
      <c r="I77" s="30">
        <f>SLOPE(I61:I76,$A$61:$A$76)</f>
        <v>11.292199205213914</v>
      </c>
      <c r="J77" s="37"/>
      <c r="K77" s="37"/>
    </row>
    <row r="78" spans="1:11" x14ac:dyDescent="0.45">
      <c r="B78" s="1"/>
      <c r="G78" s="10" t="s">
        <v>12</v>
      </c>
      <c r="H78" s="11">
        <f>AVERAGE(G77:I77)</f>
        <v>11.211846471698214</v>
      </c>
      <c r="J78" s="37"/>
      <c r="K78" s="37"/>
    </row>
    <row r="79" spans="1:11" x14ac:dyDescent="0.45">
      <c r="B79" s="1"/>
      <c r="G79" s="10" t="s">
        <v>13</v>
      </c>
      <c r="H79" s="11">
        <f>_xlfn.STDEV.S(G77:I77)</f>
        <v>1.578140716599556</v>
      </c>
    </row>
    <row r="81" spans="1:11" x14ac:dyDescent="0.45">
      <c r="B81" s="9" t="s">
        <v>16</v>
      </c>
    </row>
    <row r="82" spans="1:11" x14ac:dyDescent="0.45">
      <c r="A82" s="7"/>
      <c r="C82" s="59" t="s">
        <v>31</v>
      </c>
      <c r="D82" s="59"/>
      <c r="E82" s="59"/>
      <c r="G82" s="60" t="s">
        <v>1</v>
      </c>
      <c r="H82" s="60"/>
      <c r="I82" s="60"/>
    </row>
    <row r="83" spans="1:11" x14ac:dyDescent="0.45">
      <c r="B83" s="32" t="s">
        <v>2</v>
      </c>
      <c r="C83" s="33" t="s">
        <v>5</v>
      </c>
      <c r="D83" s="33" t="s">
        <v>6</v>
      </c>
      <c r="E83" s="33" t="s">
        <v>7</v>
      </c>
      <c r="G83" s="41" t="s">
        <v>5</v>
      </c>
      <c r="H83" s="39" t="s">
        <v>6</v>
      </c>
      <c r="I83" s="40" t="s">
        <v>7</v>
      </c>
    </row>
    <row r="84" spans="1:11" x14ac:dyDescent="0.45">
      <c r="A84">
        <f>SQRT(B84/60)</f>
        <v>0</v>
      </c>
      <c r="B84" s="32">
        <v>0</v>
      </c>
      <c r="C84" s="51">
        <v>10550</v>
      </c>
      <c r="D84" s="51">
        <v>10420</v>
      </c>
      <c r="E84" s="51">
        <v>10480</v>
      </c>
      <c r="G84" s="29">
        <f t="shared" ref="G84:G99" si="13">(C84-C$84)/(0.000998*$B$33)</f>
        <v>0</v>
      </c>
      <c r="H84" s="29">
        <f t="shared" ref="H84:H99" si="14">(D84-D$84)/(0.000998*$B$33)</f>
        <v>0</v>
      </c>
      <c r="I84" s="29">
        <f t="shared" ref="I84:I99" si="15">(E84-E$84)/(0.000998*$B$33)</f>
        <v>0</v>
      </c>
      <c r="J84" s="37">
        <f t="shared" ref="J84:J99" si="16">AVERAGE(G84:I84,G107:I107)</f>
        <v>0</v>
      </c>
      <c r="K84" s="37">
        <f>_xlfn.STDEV.S(G84:I84,G107:I107)</f>
        <v>0</v>
      </c>
    </row>
    <row r="85" spans="1:11" x14ac:dyDescent="0.45">
      <c r="A85">
        <f t="shared" ref="A85:A99" si="17">SQRT(B85/60)</f>
        <v>0.12909944487358055</v>
      </c>
      <c r="B85" s="32">
        <v>1</v>
      </c>
      <c r="C85" s="51">
        <v>10560</v>
      </c>
      <c r="D85" s="51">
        <v>10430</v>
      </c>
      <c r="E85" s="51">
        <v>10490</v>
      </c>
      <c r="G85" s="29">
        <f t="shared" si="13"/>
        <v>4.5545636728001462</v>
      </c>
      <c r="H85" s="29">
        <f t="shared" si="14"/>
        <v>4.5545636728001462</v>
      </c>
      <c r="I85" s="29">
        <f t="shared" si="15"/>
        <v>4.5545636728001462</v>
      </c>
      <c r="J85" s="37">
        <f t="shared" si="16"/>
        <v>4.1750167000668004</v>
      </c>
      <c r="K85" s="37">
        <f t="shared" ref="K85:K99" si="18">_xlfn.STDEV.S(G85:I85)</f>
        <v>0</v>
      </c>
    </row>
    <row r="86" spans="1:11" x14ac:dyDescent="0.45">
      <c r="A86">
        <f t="shared" si="17"/>
        <v>0.5163977794943222</v>
      </c>
      <c r="B86" s="32">
        <v>16</v>
      </c>
      <c r="C86" s="51">
        <v>10575</v>
      </c>
      <c r="D86" s="51">
        <v>10440</v>
      </c>
      <c r="E86" s="51">
        <v>10505</v>
      </c>
      <c r="G86" s="29">
        <f t="shared" si="13"/>
        <v>11.386409182000365</v>
      </c>
      <c r="H86" s="29">
        <f t="shared" si="14"/>
        <v>9.1091273456002924</v>
      </c>
      <c r="I86" s="29">
        <f t="shared" si="15"/>
        <v>11.386409182000365</v>
      </c>
      <c r="J86" s="37">
        <f t="shared" si="16"/>
        <v>10.247768263800328</v>
      </c>
      <c r="K86" s="37">
        <f t="shared" si="18"/>
        <v>1.314789281266237</v>
      </c>
    </row>
    <row r="87" spans="1:11" x14ac:dyDescent="0.45">
      <c r="A87">
        <f t="shared" si="17"/>
        <v>0.6454972243679028</v>
      </c>
      <c r="B87" s="32">
        <v>25</v>
      </c>
      <c r="C87" s="51">
        <v>10580</v>
      </c>
      <c r="D87" s="51">
        <v>10445</v>
      </c>
      <c r="E87" s="51">
        <v>10510</v>
      </c>
      <c r="G87" s="29">
        <f t="shared" si="13"/>
        <v>13.663691018400439</v>
      </c>
      <c r="H87" s="29">
        <f t="shared" si="14"/>
        <v>11.386409182000365</v>
      </c>
      <c r="I87" s="29">
        <f t="shared" si="15"/>
        <v>13.663691018400439</v>
      </c>
      <c r="J87" s="37">
        <f t="shared" si="16"/>
        <v>12.145503127467057</v>
      </c>
      <c r="K87" s="37">
        <f t="shared" si="18"/>
        <v>1.3147892812662274</v>
      </c>
    </row>
    <row r="88" spans="1:11" x14ac:dyDescent="0.45">
      <c r="A88">
        <f t="shared" si="17"/>
        <v>0.7745966692414834</v>
      </c>
      <c r="B88" s="32">
        <v>36</v>
      </c>
      <c r="C88" s="51">
        <v>10585</v>
      </c>
      <c r="D88" s="51">
        <v>10450</v>
      </c>
      <c r="E88" s="51">
        <v>10515</v>
      </c>
      <c r="G88" s="29">
        <f t="shared" si="13"/>
        <v>15.940972854800512</v>
      </c>
      <c r="H88" s="29">
        <f t="shared" si="14"/>
        <v>13.663691018400439</v>
      </c>
      <c r="I88" s="29">
        <f t="shared" si="15"/>
        <v>15.940972854800512</v>
      </c>
      <c r="J88" s="37">
        <f t="shared" si="16"/>
        <v>14.422784963867128</v>
      </c>
      <c r="K88" s="37">
        <f t="shared" si="18"/>
        <v>1.3147892812662274</v>
      </c>
    </row>
    <row r="89" spans="1:11" x14ac:dyDescent="0.45">
      <c r="A89">
        <f t="shared" si="17"/>
        <v>0.9036961141150639</v>
      </c>
      <c r="B89" s="32">
        <v>49</v>
      </c>
      <c r="C89" s="51">
        <v>10590</v>
      </c>
      <c r="D89" s="51">
        <v>10455</v>
      </c>
      <c r="E89" s="51">
        <v>10525</v>
      </c>
      <c r="G89" s="29">
        <f t="shared" si="13"/>
        <v>18.218254691200585</v>
      </c>
      <c r="H89" s="29">
        <f t="shared" si="14"/>
        <v>15.940972854800512</v>
      </c>
      <c r="I89" s="29">
        <f t="shared" si="15"/>
        <v>20.49553652760066</v>
      </c>
      <c r="J89" s="37">
        <f t="shared" si="16"/>
        <v>16.700066800267205</v>
      </c>
      <c r="K89" s="37">
        <f t="shared" si="18"/>
        <v>2.2772818364000771</v>
      </c>
    </row>
    <row r="90" spans="1:11" x14ac:dyDescent="0.45">
      <c r="A90">
        <f t="shared" si="17"/>
        <v>1.0327955589886444</v>
      </c>
      <c r="B90" s="32">
        <v>64</v>
      </c>
      <c r="C90" s="51">
        <v>10595</v>
      </c>
      <c r="D90" s="51">
        <v>10460</v>
      </c>
      <c r="E90" s="51">
        <v>10530</v>
      </c>
      <c r="G90" s="29">
        <f t="shared" si="13"/>
        <v>20.49553652760066</v>
      </c>
      <c r="H90" s="29">
        <f t="shared" si="14"/>
        <v>18.218254691200585</v>
      </c>
      <c r="I90" s="29">
        <f t="shared" si="15"/>
        <v>22.772818364000731</v>
      </c>
      <c r="J90" s="37">
        <f t="shared" si="16"/>
        <v>18.977348636667276</v>
      </c>
      <c r="K90" s="37">
        <f t="shared" si="18"/>
        <v>2.2772818364000731</v>
      </c>
    </row>
    <row r="91" spans="1:11" x14ac:dyDescent="0.45">
      <c r="A91">
        <f t="shared" si="17"/>
        <v>1.1618950038622251</v>
      </c>
      <c r="B91" s="32">
        <v>81</v>
      </c>
      <c r="C91" s="51">
        <v>10595</v>
      </c>
      <c r="D91" s="51">
        <v>10460</v>
      </c>
      <c r="E91" s="51">
        <v>10530</v>
      </c>
      <c r="G91" s="29">
        <f t="shared" si="13"/>
        <v>20.49553652760066</v>
      </c>
      <c r="H91" s="29">
        <f t="shared" si="14"/>
        <v>18.218254691200585</v>
      </c>
      <c r="I91" s="29">
        <f t="shared" si="15"/>
        <v>22.772818364000731</v>
      </c>
      <c r="J91" s="37">
        <f t="shared" si="16"/>
        <v>19.35689560940062</v>
      </c>
      <c r="K91" s="37">
        <f t="shared" si="18"/>
        <v>2.2772818364000731</v>
      </c>
    </row>
    <row r="92" spans="1:11" x14ac:dyDescent="0.45">
      <c r="A92">
        <f t="shared" si="17"/>
        <v>1.2909944487358056</v>
      </c>
      <c r="B92" s="32">
        <v>100</v>
      </c>
      <c r="C92" s="51">
        <v>10600</v>
      </c>
      <c r="D92" s="51">
        <v>10465</v>
      </c>
      <c r="E92" s="51">
        <v>10535</v>
      </c>
      <c r="G92" s="29">
        <f t="shared" si="13"/>
        <v>22.772818364000731</v>
      </c>
      <c r="H92" s="29">
        <f t="shared" si="14"/>
        <v>20.49553652760066</v>
      </c>
      <c r="I92" s="29">
        <f t="shared" si="15"/>
        <v>25.050100200400806</v>
      </c>
      <c r="J92" s="37">
        <f t="shared" si="16"/>
        <v>21.634177445800692</v>
      </c>
      <c r="K92" s="37">
        <f t="shared" si="18"/>
        <v>2.2772818364000731</v>
      </c>
    </row>
    <row r="93" spans="1:11" x14ac:dyDescent="0.45">
      <c r="A93">
        <f t="shared" si="17"/>
        <v>1.4200938936093861</v>
      </c>
      <c r="B93" s="32">
        <v>121</v>
      </c>
      <c r="C93" s="51">
        <v>10605</v>
      </c>
      <c r="D93" s="51">
        <v>10470</v>
      </c>
      <c r="E93" s="51">
        <v>10540</v>
      </c>
      <c r="G93" s="29">
        <f t="shared" si="13"/>
        <v>25.050100200400806</v>
      </c>
      <c r="H93" s="29">
        <f t="shared" si="14"/>
        <v>22.772818364000731</v>
      </c>
      <c r="I93" s="29">
        <f t="shared" si="15"/>
        <v>27.327382036800877</v>
      </c>
      <c r="J93" s="37">
        <f t="shared" si="16"/>
        <v>23.531912309467426</v>
      </c>
      <c r="K93" s="37">
        <f t="shared" si="18"/>
        <v>2.2772818364000731</v>
      </c>
    </row>
    <row r="94" spans="1:11" x14ac:dyDescent="0.45">
      <c r="A94">
        <f t="shared" si="17"/>
        <v>1.5491933384829668</v>
      </c>
      <c r="B94" s="32">
        <v>144</v>
      </c>
      <c r="C94" s="51">
        <v>10610</v>
      </c>
      <c r="D94" s="51">
        <v>10475</v>
      </c>
      <c r="E94" s="51">
        <v>10545</v>
      </c>
      <c r="G94" s="29">
        <f t="shared" si="13"/>
        <v>27.327382036800877</v>
      </c>
      <c r="H94" s="29">
        <f t="shared" si="14"/>
        <v>25.050100200400806</v>
      </c>
      <c r="I94" s="29">
        <f t="shared" si="15"/>
        <v>29.604663873200952</v>
      </c>
      <c r="J94" s="37">
        <f t="shared" si="16"/>
        <v>25.429647173134153</v>
      </c>
      <c r="K94" s="37">
        <f t="shared" si="18"/>
        <v>2.2772818364000731</v>
      </c>
    </row>
    <row r="95" spans="1:11" x14ac:dyDescent="0.45">
      <c r="A95">
        <f t="shared" si="17"/>
        <v>1.6782927833565473</v>
      </c>
      <c r="B95" s="32">
        <v>169</v>
      </c>
      <c r="C95" s="51">
        <v>10615</v>
      </c>
      <c r="D95" s="51">
        <v>10480</v>
      </c>
      <c r="E95" s="51">
        <v>10550</v>
      </c>
      <c r="G95" s="29">
        <f t="shared" si="13"/>
        <v>29.604663873200952</v>
      </c>
      <c r="H95" s="29">
        <f t="shared" si="14"/>
        <v>27.327382036800877</v>
      </c>
      <c r="I95" s="29">
        <f t="shared" si="15"/>
        <v>31.881945709601023</v>
      </c>
      <c r="J95" s="37">
        <f t="shared" si="16"/>
        <v>27.327382036800874</v>
      </c>
      <c r="K95" s="37">
        <f t="shared" si="18"/>
        <v>2.2772818364000731</v>
      </c>
    </row>
    <row r="96" spans="1:11" x14ac:dyDescent="0.45">
      <c r="A96">
        <f t="shared" si="17"/>
        <v>1.8073922282301278</v>
      </c>
      <c r="B96" s="32">
        <v>196</v>
      </c>
      <c r="C96" s="52">
        <v>10625</v>
      </c>
      <c r="D96" s="52">
        <v>10480</v>
      </c>
      <c r="E96" s="52">
        <v>10550</v>
      </c>
      <c r="G96" s="29">
        <f t="shared" si="13"/>
        <v>34.159227546001098</v>
      </c>
      <c r="H96" s="29">
        <f t="shared" si="14"/>
        <v>27.327382036800877</v>
      </c>
      <c r="I96" s="29">
        <f t="shared" si="15"/>
        <v>31.881945709601023</v>
      </c>
      <c r="J96" s="37">
        <f t="shared" si="16"/>
        <v>29.225116900467608</v>
      </c>
      <c r="K96" s="37">
        <f t="shared" si="18"/>
        <v>3.4786054646837927</v>
      </c>
    </row>
    <row r="97" spans="1:11" x14ac:dyDescent="0.45">
      <c r="A97">
        <f t="shared" si="17"/>
        <v>1.9364916731037085</v>
      </c>
      <c r="B97" s="32">
        <v>225</v>
      </c>
      <c r="C97" s="52">
        <v>10645</v>
      </c>
      <c r="D97" s="52">
        <v>10505</v>
      </c>
      <c r="E97" s="52">
        <v>10580</v>
      </c>
      <c r="G97" s="29">
        <f t="shared" si="13"/>
        <v>43.26835489160139</v>
      </c>
      <c r="H97" s="29">
        <f t="shared" si="14"/>
        <v>38.713791218801241</v>
      </c>
      <c r="I97" s="29">
        <f t="shared" si="15"/>
        <v>45.545636728001462</v>
      </c>
      <c r="J97" s="37">
        <f t="shared" si="16"/>
        <v>39.472885164267929</v>
      </c>
      <c r="K97" s="37">
        <f t="shared" si="18"/>
        <v>3.4786054646837936</v>
      </c>
    </row>
    <row r="98" spans="1:11" x14ac:dyDescent="0.45">
      <c r="A98">
        <f t="shared" si="17"/>
        <v>2.0655911179772888</v>
      </c>
      <c r="B98" s="32">
        <v>256</v>
      </c>
      <c r="C98" s="52">
        <v>10635</v>
      </c>
      <c r="D98" s="52">
        <v>10495</v>
      </c>
      <c r="E98" s="52">
        <v>10600</v>
      </c>
      <c r="G98" s="29">
        <f t="shared" si="13"/>
        <v>38.713791218801241</v>
      </c>
      <c r="H98" s="29">
        <f t="shared" si="14"/>
        <v>34.159227546001098</v>
      </c>
      <c r="I98" s="29">
        <f t="shared" si="15"/>
        <v>54.654764073601754</v>
      </c>
      <c r="J98" s="37">
        <f t="shared" si="16"/>
        <v>37.954697273334553</v>
      </c>
      <c r="K98" s="37">
        <f t="shared" si="18"/>
        <v>10.762014087840683</v>
      </c>
    </row>
    <row r="99" spans="1:11" x14ac:dyDescent="0.45">
      <c r="A99">
        <f t="shared" si="17"/>
        <v>4.9125689138508104</v>
      </c>
      <c r="B99" s="32">
        <v>1448</v>
      </c>
      <c r="C99" s="52">
        <v>10680</v>
      </c>
      <c r="D99" s="52">
        <v>10540</v>
      </c>
      <c r="E99" s="52">
        <v>10625</v>
      </c>
      <c r="G99" s="29">
        <f t="shared" si="13"/>
        <v>59.209327746401904</v>
      </c>
      <c r="H99" s="29">
        <f t="shared" si="14"/>
        <v>54.654764073601754</v>
      </c>
      <c r="I99" s="29">
        <f t="shared" si="15"/>
        <v>66.041173255602118</v>
      </c>
      <c r="J99" s="37">
        <f t="shared" si="16"/>
        <v>55.793404991801793</v>
      </c>
      <c r="K99" s="37">
        <f t="shared" si="18"/>
        <v>5.7310336090899598</v>
      </c>
    </row>
    <row r="100" spans="1:11" x14ac:dyDescent="0.45">
      <c r="B100" s="1"/>
      <c r="F100" s="4" t="s">
        <v>3</v>
      </c>
      <c r="G100" s="29">
        <f>SLOPE(G84:G99,$A$61:$A$76)</f>
        <v>12.445991258082875</v>
      </c>
      <c r="H100" s="29">
        <f>SLOPE(H84:H99,$A$61:$A$76)</f>
        <v>11.454390847337464</v>
      </c>
      <c r="I100" s="29">
        <f>SLOPE(I84:I99,$A$61:$A$76)</f>
        <v>14.257065726520388</v>
      </c>
    </row>
    <row r="101" spans="1:11" x14ac:dyDescent="0.45">
      <c r="B101" s="1"/>
      <c r="F101" s="4"/>
      <c r="G101" s="50"/>
      <c r="H101" s="19"/>
    </row>
    <row r="102" spans="1:11" x14ac:dyDescent="0.45">
      <c r="B102" s="1"/>
      <c r="F102" s="4"/>
      <c r="G102" s="50"/>
      <c r="H102" s="19"/>
    </row>
    <row r="103" spans="1:11" ht="17.25" customHeight="1" x14ac:dyDescent="0.45">
      <c r="B103" s="1"/>
      <c r="F103" s="4"/>
    </row>
    <row r="104" spans="1:11" x14ac:dyDescent="0.45">
      <c r="B104" s="9" t="s">
        <v>16</v>
      </c>
      <c r="F104" s="4"/>
    </row>
    <row r="105" spans="1:11" x14ac:dyDescent="0.45">
      <c r="A105" s="7"/>
      <c r="C105" s="59" t="s">
        <v>31</v>
      </c>
      <c r="D105" s="59"/>
      <c r="E105" s="59"/>
      <c r="G105" s="60" t="s">
        <v>1</v>
      </c>
      <c r="H105" s="60"/>
      <c r="I105" s="60"/>
    </row>
    <row r="106" spans="1:11" x14ac:dyDescent="0.45">
      <c r="B106" s="32" t="s">
        <v>2</v>
      </c>
      <c r="C106" s="33" t="s">
        <v>35</v>
      </c>
      <c r="D106" s="33" t="s">
        <v>36</v>
      </c>
      <c r="E106" s="33" t="s">
        <v>37</v>
      </c>
      <c r="G106" s="41" t="s">
        <v>5</v>
      </c>
      <c r="H106" s="39" t="s">
        <v>6</v>
      </c>
      <c r="I106" s="40" t="s">
        <v>7</v>
      </c>
    </row>
    <row r="107" spans="1:11" x14ac:dyDescent="0.45">
      <c r="A107">
        <f>SQRT(B107/60)</f>
        <v>0</v>
      </c>
      <c r="B107" s="32">
        <v>0</v>
      </c>
      <c r="C107" s="51">
        <v>10560</v>
      </c>
      <c r="D107" s="51">
        <v>10520</v>
      </c>
      <c r="E107" s="51">
        <v>10540</v>
      </c>
      <c r="G107" s="29">
        <f t="shared" ref="G107:G122" si="19">(C107-C$107)/(0.000998*$B$33)</f>
        <v>0</v>
      </c>
      <c r="H107" s="29">
        <f t="shared" ref="H107:H122" si="20">(D107-D$107)/(0.000998*$B$33)</f>
        <v>0</v>
      </c>
      <c r="I107" s="29">
        <f t="shared" ref="I107:I122" si="21">(E107-E$107)/(0.000998*$B$33)</f>
        <v>0</v>
      </c>
    </row>
    <row r="108" spans="1:11" x14ac:dyDescent="0.45">
      <c r="A108">
        <f t="shared" ref="A108:A122" si="22">SQRT(B108/60)</f>
        <v>0.12909944487358055</v>
      </c>
      <c r="B108" s="32">
        <v>1</v>
      </c>
      <c r="C108" s="51">
        <v>10565</v>
      </c>
      <c r="D108" s="51">
        <v>10530</v>
      </c>
      <c r="E108" s="51">
        <v>10550</v>
      </c>
      <c r="G108" s="29">
        <f t="shared" si="19"/>
        <v>2.2772818364000731</v>
      </c>
      <c r="H108" s="29">
        <f t="shared" si="20"/>
        <v>4.5545636728001462</v>
      </c>
      <c r="I108" s="29">
        <f t="shared" si="21"/>
        <v>4.5545636728001462</v>
      </c>
    </row>
    <row r="109" spans="1:11" x14ac:dyDescent="0.45">
      <c r="A109">
        <f t="shared" si="22"/>
        <v>0.5163977794943222</v>
      </c>
      <c r="B109" s="32">
        <v>16</v>
      </c>
      <c r="C109" s="51">
        <v>10580</v>
      </c>
      <c r="D109" s="51">
        <v>10540</v>
      </c>
      <c r="E109" s="51">
        <v>10565</v>
      </c>
      <c r="G109" s="29">
        <f t="shared" si="19"/>
        <v>9.1091273456002924</v>
      </c>
      <c r="H109" s="29">
        <f t="shared" si="20"/>
        <v>9.1091273456002924</v>
      </c>
      <c r="I109" s="29">
        <f t="shared" si="21"/>
        <v>11.386409182000365</v>
      </c>
    </row>
    <row r="110" spans="1:11" x14ac:dyDescent="0.45">
      <c r="A110">
        <f t="shared" si="22"/>
        <v>0.6454972243679028</v>
      </c>
      <c r="B110" s="32">
        <v>25</v>
      </c>
      <c r="C110" s="51">
        <v>10580</v>
      </c>
      <c r="D110" s="51">
        <v>10545</v>
      </c>
      <c r="E110" s="51">
        <v>10570</v>
      </c>
      <c r="G110" s="29">
        <f t="shared" si="19"/>
        <v>9.1091273456002924</v>
      </c>
      <c r="H110" s="29">
        <f t="shared" si="20"/>
        <v>11.386409182000365</v>
      </c>
      <c r="I110" s="29">
        <f t="shared" si="21"/>
        <v>13.663691018400439</v>
      </c>
    </row>
    <row r="111" spans="1:11" x14ac:dyDescent="0.45">
      <c r="A111">
        <f t="shared" si="22"/>
        <v>0.7745966692414834</v>
      </c>
      <c r="B111" s="32">
        <v>36</v>
      </c>
      <c r="C111" s="51">
        <v>10585</v>
      </c>
      <c r="D111" s="51">
        <v>10550</v>
      </c>
      <c r="E111" s="51">
        <v>10575</v>
      </c>
      <c r="G111" s="29">
        <f t="shared" si="19"/>
        <v>11.386409182000365</v>
      </c>
      <c r="H111" s="29">
        <f t="shared" si="20"/>
        <v>13.663691018400439</v>
      </c>
      <c r="I111" s="29">
        <f t="shared" si="21"/>
        <v>15.940972854800512</v>
      </c>
    </row>
    <row r="112" spans="1:11" x14ac:dyDescent="0.45">
      <c r="A112">
        <f t="shared" si="22"/>
        <v>0.9036961141150639</v>
      </c>
      <c r="B112" s="32">
        <v>49</v>
      </c>
      <c r="C112" s="51">
        <v>10590</v>
      </c>
      <c r="D112" s="51">
        <v>10550</v>
      </c>
      <c r="E112" s="51">
        <v>10580</v>
      </c>
      <c r="G112" s="29">
        <f t="shared" si="19"/>
        <v>13.663691018400439</v>
      </c>
      <c r="H112" s="29">
        <f t="shared" si="20"/>
        <v>13.663691018400439</v>
      </c>
      <c r="I112" s="29">
        <f t="shared" si="21"/>
        <v>18.218254691200585</v>
      </c>
    </row>
    <row r="113" spans="1:9" x14ac:dyDescent="0.45">
      <c r="A113">
        <f t="shared" si="22"/>
        <v>1.0327955589886444</v>
      </c>
      <c r="B113" s="32">
        <v>64</v>
      </c>
      <c r="C113" s="51">
        <v>10595</v>
      </c>
      <c r="D113" s="51">
        <v>10555</v>
      </c>
      <c r="E113" s="51">
        <v>10585</v>
      </c>
      <c r="G113" s="29">
        <f t="shared" si="19"/>
        <v>15.940972854800512</v>
      </c>
      <c r="H113" s="29">
        <f t="shared" si="20"/>
        <v>15.940972854800512</v>
      </c>
      <c r="I113" s="29">
        <f t="shared" si="21"/>
        <v>20.49553652760066</v>
      </c>
    </row>
    <row r="114" spans="1:9" x14ac:dyDescent="0.45">
      <c r="A114">
        <f t="shared" si="22"/>
        <v>1.1618950038622251</v>
      </c>
      <c r="B114" s="32">
        <v>81</v>
      </c>
      <c r="C114" s="51">
        <v>10595</v>
      </c>
      <c r="D114" s="51">
        <v>10555</v>
      </c>
      <c r="E114" s="51">
        <v>10590</v>
      </c>
      <c r="G114" s="29">
        <f t="shared" si="19"/>
        <v>15.940972854800512</v>
      </c>
      <c r="H114" s="29">
        <f t="shared" si="20"/>
        <v>15.940972854800512</v>
      </c>
      <c r="I114" s="29">
        <f t="shared" si="21"/>
        <v>22.772818364000731</v>
      </c>
    </row>
    <row r="115" spans="1:9" x14ac:dyDescent="0.45">
      <c r="A115">
        <f t="shared" si="22"/>
        <v>1.2909944487358056</v>
      </c>
      <c r="B115" s="32">
        <v>100</v>
      </c>
      <c r="C115" s="51">
        <v>10600</v>
      </c>
      <c r="D115" s="51">
        <v>10560</v>
      </c>
      <c r="E115" s="51">
        <v>10595</v>
      </c>
      <c r="G115" s="29">
        <f t="shared" si="19"/>
        <v>18.218254691200585</v>
      </c>
      <c r="H115" s="29">
        <f t="shared" si="20"/>
        <v>18.218254691200585</v>
      </c>
      <c r="I115" s="29">
        <f t="shared" si="21"/>
        <v>25.050100200400806</v>
      </c>
    </row>
    <row r="116" spans="1:9" x14ac:dyDescent="0.45">
      <c r="A116">
        <f t="shared" si="22"/>
        <v>1.4200938936093861</v>
      </c>
      <c r="B116" s="32">
        <v>121</v>
      </c>
      <c r="C116" s="51">
        <v>10605</v>
      </c>
      <c r="D116" s="51">
        <v>10560</v>
      </c>
      <c r="E116" s="51">
        <v>10600</v>
      </c>
      <c r="G116" s="29">
        <f t="shared" si="19"/>
        <v>20.49553652760066</v>
      </c>
      <c r="H116" s="29">
        <f t="shared" si="20"/>
        <v>18.218254691200585</v>
      </c>
      <c r="I116" s="29">
        <f t="shared" si="21"/>
        <v>27.327382036800877</v>
      </c>
    </row>
    <row r="117" spans="1:9" x14ac:dyDescent="0.45">
      <c r="A117">
        <f t="shared" si="22"/>
        <v>1.5491933384829668</v>
      </c>
      <c r="B117" s="32">
        <v>144</v>
      </c>
      <c r="C117" s="51">
        <v>10605</v>
      </c>
      <c r="D117" s="51">
        <v>10565</v>
      </c>
      <c r="E117" s="51">
        <v>10605</v>
      </c>
      <c r="G117" s="29">
        <f t="shared" si="19"/>
        <v>20.49553652760066</v>
      </c>
      <c r="H117" s="29">
        <f t="shared" si="20"/>
        <v>20.49553652760066</v>
      </c>
      <c r="I117" s="29">
        <f t="shared" si="21"/>
        <v>29.604663873200952</v>
      </c>
    </row>
    <row r="118" spans="1:9" x14ac:dyDescent="0.45">
      <c r="A118">
        <f t="shared" si="22"/>
        <v>1.6782927833565473</v>
      </c>
      <c r="B118" s="32">
        <v>169</v>
      </c>
      <c r="C118" s="51">
        <v>10610</v>
      </c>
      <c r="D118" s="51">
        <v>10565</v>
      </c>
      <c r="E118" s="51">
        <v>10610</v>
      </c>
      <c r="G118" s="29">
        <f t="shared" si="19"/>
        <v>22.772818364000731</v>
      </c>
      <c r="H118" s="29">
        <f t="shared" si="20"/>
        <v>20.49553652760066</v>
      </c>
      <c r="I118" s="29">
        <f t="shared" si="21"/>
        <v>31.881945709601023</v>
      </c>
    </row>
    <row r="119" spans="1:9" x14ac:dyDescent="0.45">
      <c r="A119">
        <f t="shared" si="22"/>
        <v>1.8073922282301278</v>
      </c>
      <c r="B119" s="32">
        <v>196</v>
      </c>
      <c r="C119" s="52">
        <v>10615</v>
      </c>
      <c r="D119" s="52">
        <v>10570</v>
      </c>
      <c r="E119" s="52">
        <v>10615</v>
      </c>
      <c r="G119" s="29">
        <f t="shared" si="19"/>
        <v>25.050100200400806</v>
      </c>
      <c r="H119" s="29">
        <f t="shared" si="20"/>
        <v>22.772818364000731</v>
      </c>
      <c r="I119" s="29">
        <f t="shared" si="21"/>
        <v>34.159227546001098</v>
      </c>
    </row>
    <row r="120" spans="1:9" x14ac:dyDescent="0.45">
      <c r="A120">
        <f t="shared" si="22"/>
        <v>1.9364916731037085</v>
      </c>
      <c r="B120" s="32">
        <v>225</v>
      </c>
      <c r="C120" s="52">
        <v>10635</v>
      </c>
      <c r="D120" s="52">
        <v>10585</v>
      </c>
      <c r="E120" s="52">
        <v>10640</v>
      </c>
      <c r="G120" s="29">
        <f t="shared" si="19"/>
        <v>34.159227546001098</v>
      </c>
      <c r="H120" s="29">
        <f t="shared" si="20"/>
        <v>29.604663873200952</v>
      </c>
      <c r="I120" s="29">
        <f t="shared" si="21"/>
        <v>45.545636728001462</v>
      </c>
    </row>
    <row r="121" spans="1:9" x14ac:dyDescent="0.45">
      <c r="A121">
        <f t="shared" si="22"/>
        <v>2.0655911179772888</v>
      </c>
      <c r="B121" s="32">
        <v>256</v>
      </c>
      <c r="C121" s="52">
        <v>10630</v>
      </c>
      <c r="D121" s="52">
        <v>10580</v>
      </c>
      <c r="E121" s="52">
        <v>10630</v>
      </c>
      <c r="G121" s="29">
        <f t="shared" si="19"/>
        <v>31.881945709601023</v>
      </c>
      <c r="H121" s="29">
        <f t="shared" si="20"/>
        <v>27.327382036800877</v>
      </c>
      <c r="I121" s="29">
        <f t="shared" si="21"/>
        <v>40.991073055201319</v>
      </c>
    </row>
    <row r="122" spans="1:9" x14ac:dyDescent="0.45">
      <c r="A122">
        <f t="shared" si="22"/>
        <v>4.9125689138508104</v>
      </c>
      <c r="B122" s="32">
        <v>1448</v>
      </c>
      <c r="C122" s="52">
        <v>10675</v>
      </c>
      <c r="D122" s="52">
        <v>10610</v>
      </c>
      <c r="E122" s="52">
        <v>10675</v>
      </c>
      <c r="G122" s="29">
        <f t="shared" si="19"/>
        <v>52.377482237201683</v>
      </c>
      <c r="H122" s="29">
        <f t="shared" si="20"/>
        <v>40.991073055201319</v>
      </c>
      <c r="I122" s="29">
        <f t="shared" si="21"/>
        <v>61.486609582801975</v>
      </c>
    </row>
    <row r="123" spans="1:9" x14ac:dyDescent="0.45">
      <c r="B123" s="1"/>
      <c r="F123" s="4" t="s">
        <v>3</v>
      </c>
      <c r="G123" s="29">
        <f>SLOPE(G107:G122,$A$61:$A$76)</f>
        <v>11.062494579451974</v>
      </c>
      <c r="H123" s="29">
        <f>SLOPE(H107:H122,$A$61:$A$76)</f>
        <v>8.2401548760616787</v>
      </c>
      <c r="I123" s="29">
        <f>SLOPE(I107:I122,$A$61:$A$76)</f>
        <v>13.055021646799961</v>
      </c>
    </row>
    <row r="124" spans="1:9" x14ac:dyDescent="0.45">
      <c r="B124" s="1"/>
      <c r="G124" s="15" t="s">
        <v>12</v>
      </c>
      <c r="H124" s="16">
        <f>AVERAGE(G123:I123,G100:I100)</f>
        <v>11.752519822375724</v>
      </c>
    </row>
    <row r="125" spans="1:9" x14ac:dyDescent="0.45">
      <c r="B125" s="1"/>
      <c r="G125" s="15" t="s">
        <v>13</v>
      </c>
      <c r="H125" s="16">
        <f>_xlfn.STDEV.S(G123:I123,G100:I100)</f>
        <v>2.066489151119014</v>
      </c>
    </row>
    <row r="126" spans="1:9" x14ac:dyDescent="0.45">
      <c r="B126" s="1"/>
    </row>
    <row r="127" spans="1:9" x14ac:dyDescent="0.45">
      <c r="B127" s="1"/>
    </row>
    <row r="128" spans="1:9" x14ac:dyDescent="0.45">
      <c r="B128" s="1"/>
    </row>
    <row r="129" spans="2:8" x14ac:dyDescent="0.45">
      <c r="B129" s="1"/>
    </row>
    <row r="130" spans="2:8" x14ac:dyDescent="0.45">
      <c r="B130" s="1"/>
    </row>
    <row r="131" spans="2:8" x14ac:dyDescent="0.45">
      <c r="B131" s="1"/>
    </row>
    <row r="132" spans="2:8" x14ac:dyDescent="0.45">
      <c r="B132" s="1"/>
    </row>
    <row r="133" spans="2:8" x14ac:dyDescent="0.45">
      <c r="B133" s="1"/>
    </row>
    <row r="134" spans="2:8" x14ac:dyDescent="0.45">
      <c r="B134" s="1"/>
    </row>
    <row r="135" spans="2:8" x14ac:dyDescent="0.45">
      <c r="B135" s="1"/>
    </row>
    <row r="136" spans="2:8" x14ac:dyDescent="0.45">
      <c r="B136" s="1"/>
    </row>
    <row r="137" spans="2:8" x14ac:dyDescent="0.45">
      <c r="B137" s="1"/>
    </row>
    <row r="138" spans="2:8" x14ac:dyDescent="0.45">
      <c r="B138" s="1"/>
    </row>
    <row r="139" spans="2:8" x14ac:dyDescent="0.45">
      <c r="B139" s="1"/>
    </row>
    <row r="140" spans="2:8" x14ac:dyDescent="0.45">
      <c r="B140" s="1"/>
    </row>
    <row r="141" spans="2:8" x14ac:dyDescent="0.45">
      <c r="B141" s="4"/>
      <c r="F141" s="4"/>
    </row>
    <row r="142" spans="2:8" s="5" customFormat="1" x14ac:dyDescent="0.45">
      <c r="B142" s="6"/>
    </row>
    <row r="143" spans="2:8" x14ac:dyDescent="0.45">
      <c r="B143" s="1"/>
      <c r="C143" s="1"/>
      <c r="F143" s="1"/>
    </row>
    <row r="144" spans="2:8" x14ac:dyDescent="0.45">
      <c r="B144" s="1"/>
      <c r="H144" s="2"/>
    </row>
    <row r="145" spans="2:2" x14ac:dyDescent="0.45">
      <c r="B145" s="1"/>
    </row>
    <row r="146" spans="2:2" x14ac:dyDescent="0.45">
      <c r="B146" s="1"/>
    </row>
    <row r="147" spans="2:2" x14ac:dyDescent="0.45">
      <c r="B147" s="1"/>
    </row>
    <row r="148" spans="2:2" x14ac:dyDescent="0.45">
      <c r="B148" s="1"/>
    </row>
    <row r="149" spans="2:2" x14ac:dyDescent="0.45">
      <c r="B149" s="1"/>
    </row>
    <row r="150" spans="2:2" x14ac:dyDescent="0.45">
      <c r="B150" s="1"/>
    </row>
    <row r="151" spans="2:2" x14ac:dyDescent="0.45">
      <c r="B151" s="1"/>
    </row>
    <row r="152" spans="2:2" x14ac:dyDescent="0.45">
      <c r="B152" s="1"/>
    </row>
    <row r="153" spans="2:2" x14ac:dyDescent="0.45">
      <c r="B153" s="1"/>
    </row>
    <row r="154" spans="2:2" x14ac:dyDescent="0.45">
      <c r="B154" s="1"/>
    </row>
    <row r="155" spans="2:2" x14ac:dyDescent="0.45">
      <c r="B155" s="1"/>
    </row>
    <row r="156" spans="2:2" x14ac:dyDescent="0.45">
      <c r="B156" s="1"/>
    </row>
    <row r="157" spans="2:2" x14ac:dyDescent="0.45">
      <c r="B157" s="1"/>
    </row>
    <row r="158" spans="2:2" x14ac:dyDescent="0.45">
      <c r="B158" s="1"/>
    </row>
    <row r="159" spans="2:2" x14ac:dyDescent="0.45">
      <c r="B159" s="1"/>
    </row>
    <row r="160" spans="2:2" x14ac:dyDescent="0.45">
      <c r="B160" s="1"/>
    </row>
    <row r="161" spans="2:8" x14ac:dyDescent="0.45">
      <c r="B161" s="1"/>
    </row>
    <row r="162" spans="2:8" x14ac:dyDescent="0.45">
      <c r="B162" s="4"/>
      <c r="F162" s="4"/>
    </row>
    <row r="163" spans="2:8" x14ac:dyDescent="0.45">
      <c r="B163" s="1"/>
      <c r="C163" s="1"/>
      <c r="F163" s="1"/>
    </row>
    <row r="164" spans="2:8" x14ac:dyDescent="0.45">
      <c r="B164" s="1"/>
      <c r="H164" s="2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1"/>
    </row>
    <row r="171" spans="2:8" x14ac:dyDescent="0.45">
      <c r="B171" s="1"/>
    </row>
    <row r="172" spans="2:8" x14ac:dyDescent="0.45">
      <c r="B172" s="1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F182" s="4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B190" s="1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6" spans="2:2" x14ac:dyDescent="0.45">
      <c r="B266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</sheetData>
  <mergeCells count="8">
    <mergeCell ref="C105:E105"/>
    <mergeCell ref="G105:I105"/>
    <mergeCell ref="C36:E36"/>
    <mergeCell ref="G36:I36"/>
    <mergeCell ref="C59:E59"/>
    <mergeCell ref="G59:I59"/>
    <mergeCell ref="C82:E82"/>
    <mergeCell ref="G82:I82"/>
  </mergeCells>
  <phoneticPr fontId="9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C292"/>
  <sheetViews>
    <sheetView topLeftCell="A47" zoomScale="48" zoomScaleNormal="100" workbookViewId="0">
      <selection activeCell="A2" sqref="A2"/>
    </sheetView>
  </sheetViews>
  <sheetFormatPr defaultColWidth="8.73046875" defaultRowHeight="14.25" x14ac:dyDescent="0.45"/>
  <cols>
    <col min="1" max="1" width="22.59765625" customWidth="1"/>
    <col min="2" max="5" width="20.86328125" customWidth="1"/>
    <col min="6" max="6" width="11.132812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47" t="s">
        <v>17</v>
      </c>
    </row>
    <row r="2" spans="1:8" ht="23.25" x14ac:dyDescent="0.7">
      <c r="A2" s="12"/>
      <c r="B2" s="12"/>
    </row>
    <row r="4" spans="1:8" x14ac:dyDescent="0.45">
      <c r="A4" t="s">
        <v>18</v>
      </c>
      <c r="B4" s="20" t="s">
        <v>38</v>
      </c>
    </row>
    <row r="5" spans="1:8" x14ac:dyDescent="0.45">
      <c r="A5" t="s">
        <v>19</v>
      </c>
      <c r="B5" s="21" t="s">
        <v>39</v>
      </c>
    </row>
    <row r="6" spans="1:8" x14ac:dyDescent="0.45">
      <c r="A6" s="35" t="s">
        <v>20</v>
      </c>
      <c r="B6" s="21" t="s">
        <v>41</v>
      </c>
    </row>
    <row r="7" spans="1:8" x14ac:dyDescent="0.45">
      <c r="B7" s="17"/>
    </row>
    <row r="8" spans="1:8" x14ac:dyDescent="0.45">
      <c r="A8" s="8" t="s">
        <v>4</v>
      </c>
      <c r="D8" s="13" t="s">
        <v>16</v>
      </c>
    </row>
    <row r="9" spans="1:8" x14ac:dyDescent="0.45">
      <c r="A9" s="8"/>
      <c r="D9" s="13"/>
    </row>
    <row r="10" spans="1:8" x14ac:dyDescent="0.45">
      <c r="A10" s="8" t="s">
        <v>5</v>
      </c>
      <c r="B10" s="24" t="s">
        <v>14</v>
      </c>
      <c r="D10" s="13" t="s">
        <v>5</v>
      </c>
      <c r="E10" s="24" t="s">
        <v>14</v>
      </c>
      <c r="G10" s="13" t="s">
        <v>35</v>
      </c>
      <c r="H10" s="24" t="s">
        <v>14</v>
      </c>
    </row>
    <row r="11" spans="1:8" x14ac:dyDescent="0.45">
      <c r="A11" s="22" t="s">
        <v>10</v>
      </c>
      <c r="B11" s="55">
        <v>146.25000000000003</v>
      </c>
      <c r="D11" s="23" t="s">
        <v>10</v>
      </c>
      <c r="E11" s="55">
        <v>408.00000000000006</v>
      </c>
      <c r="G11" s="23" t="s">
        <v>10</v>
      </c>
      <c r="H11" s="55">
        <v>187.50000000000003</v>
      </c>
    </row>
    <row r="12" spans="1:8" x14ac:dyDescent="0.45">
      <c r="A12" s="22" t="s">
        <v>11</v>
      </c>
      <c r="B12" s="55">
        <v>144.00000000000003</v>
      </c>
      <c r="D12" s="23" t="s">
        <v>11</v>
      </c>
      <c r="E12" s="55">
        <v>379</v>
      </c>
      <c r="G12" s="23" t="s">
        <v>11</v>
      </c>
      <c r="H12" s="55">
        <v>170</v>
      </c>
    </row>
    <row r="13" spans="1:8" x14ac:dyDescent="0.45">
      <c r="A13" s="22" t="s">
        <v>27</v>
      </c>
      <c r="B13" s="55">
        <v>150.50000000000003</v>
      </c>
      <c r="D13" s="23" t="s">
        <v>27</v>
      </c>
      <c r="E13" s="55">
        <v>429.49999999999994</v>
      </c>
      <c r="G13" s="23" t="s">
        <v>27</v>
      </c>
      <c r="H13" s="55">
        <v>202.5</v>
      </c>
    </row>
    <row r="14" spans="1:8" x14ac:dyDescent="0.45">
      <c r="A14" s="22" t="s">
        <v>28</v>
      </c>
      <c r="B14" s="55">
        <v>149.25</v>
      </c>
      <c r="D14" s="23" t="s">
        <v>28</v>
      </c>
      <c r="E14" s="55">
        <v>393.33333333333337</v>
      </c>
      <c r="G14" s="23" t="s">
        <v>28</v>
      </c>
      <c r="H14" s="55">
        <v>185</v>
      </c>
    </row>
    <row r="15" spans="1:8" x14ac:dyDescent="0.45">
      <c r="A15" s="8" t="s">
        <v>6</v>
      </c>
      <c r="B15" s="8"/>
      <c r="D15" s="13" t="s">
        <v>6</v>
      </c>
      <c r="E15" s="14"/>
      <c r="G15" s="13" t="s">
        <v>36</v>
      </c>
      <c r="H15" s="14"/>
    </row>
    <row r="16" spans="1:8" x14ac:dyDescent="0.45">
      <c r="A16" s="22" t="s">
        <v>10</v>
      </c>
      <c r="B16" s="55">
        <v>273.49999999999994</v>
      </c>
      <c r="D16" s="23" t="s">
        <v>10</v>
      </c>
      <c r="E16" s="55">
        <v>281.75</v>
      </c>
      <c r="G16" s="23" t="s">
        <v>10</v>
      </c>
      <c r="H16" s="55">
        <v>352.50000000000006</v>
      </c>
    </row>
    <row r="17" spans="1:8" x14ac:dyDescent="0.45">
      <c r="A17" s="22" t="s">
        <v>11</v>
      </c>
      <c r="B17" s="55">
        <v>293</v>
      </c>
      <c r="D17" s="23" t="s">
        <v>11</v>
      </c>
      <c r="E17" s="55">
        <v>221.99999999999997</v>
      </c>
      <c r="G17" s="23" t="s">
        <v>11</v>
      </c>
      <c r="H17" s="55">
        <v>368.74999999999994</v>
      </c>
    </row>
    <row r="18" spans="1:8" x14ac:dyDescent="0.45">
      <c r="A18" s="22" t="s">
        <v>27</v>
      </c>
      <c r="B18" s="55">
        <v>346.25</v>
      </c>
      <c r="D18" s="23" t="s">
        <v>27</v>
      </c>
      <c r="E18" s="55">
        <v>205.00000000000003</v>
      </c>
      <c r="G18" s="23" t="s">
        <v>27</v>
      </c>
      <c r="H18" s="55">
        <v>345</v>
      </c>
    </row>
    <row r="19" spans="1:8" x14ac:dyDescent="0.45">
      <c r="A19" s="22" t="s">
        <v>28</v>
      </c>
      <c r="B19" s="55">
        <v>305.5</v>
      </c>
      <c r="D19" s="23" t="s">
        <v>28</v>
      </c>
      <c r="E19" s="55">
        <v>245</v>
      </c>
      <c r="G19" s="23" t="s">
        <v>28</v>
      </c>
      <c r="H19" s="55">
        <v>335</v>
      </c>
    </row>
    <row r="20" spans="1:8" x14ac:dyDescent="0.45">
      <c r="A20" s="8" t="s">
        <v>7</v>
      </c>
      <c r="B20" s="8"/>
      <c r="D20" s="13" t="s">
        <v>7</v>
      </c>
      <c r="E20" s="14"/>
      <c r="G20" s="13" t="s">
        <v>37</v>
      </c>
      <c r="H20" s="14"/>
    </row>
    <row r="21" spans="1:8" x14ac:dyDescent="0.45">
      <c r="A21" s="22" t="s">
        <v>10</v>
      </c>
      <c r="B21" s="55">
        <v>177.50000000000003</v>
      </c>
      <c r="D21" s="23" t="s">
        <v>10</v>
      </c>
      <c r="E21" s="55">
        <v>130</v>
      </c>
      <c r="G21" s="23" t="s">
        <v>10</v>
      </c>
      <c r="H21" s="55">
        <v>221.5</v>
      </c>
    </row>
    <row r="22" spans="1:8" x14ac:dyDescent="0.45">
      <c r="A22" s="22" t="s">
        <v>11</v>
      </c>
      <c r="B22" s="55">
        <v>181.24999999999997</v>
      </c>
      <c r="D22" s="23" t="s">
        <v>11</v>
      </c>
      <c r="E22" s="55">
        <v>160</v>
      </c>
      <c r="G22" s="23" t="s">
        <v>11</v>
      </c>
      <c r="H22" s="55">
        <v>183.25</v>
      </c>
    </row>
    <row r="23" spans="1:8" x14ac:dyDescent="0.45">
      <c r="A23" s="22" t="s">
        <v>27</v>
      </c>
      <c r="B23" s="55">
        <v>172.50000000000003</v>
      </c>
      <c r="D23" s="23" t="s">
        <v>27</v>
      </c>
      <c r="E23" s="55">
        <v>162.5</v>
      </c>
      <c r="G23" s="23" t="s">
        <v>27</v>
      </c>
      <c r="H23" s="55">
        <v>246.25000000000003</v>
      </c>
    </row>
    <row r="24" spans="1:8" x14ac:dyDescent="0.45">
      <c r="A24" s="22" t="s">
        <v>28</v>
      </c>
      <c r="B24" s="55">
        <v>167.5</v>
      </c>
      <c r="D24" s="23" t="s">
        <v>28</v>
      </c>
      <c r="E24" s="55">
        <v>150</v>
      </c>
      <c r="G24" s="23" t="s">
        <v>28</v>
      </c>
      <c r="H24" s="55">
        <v>225.49999999999997</v>
      </c>
    </row>
    <row r="25" spans="1:8" x14ac:dyDescent="0.45">
      <c r="A25" s="10" t="s">
        <v>12</v>
      </c>
      <c r="B25" s="11">
        <f>AVERAGE(B21:B24,B16:B19,B11:B14)</f>
        <v>208.91666666666666</v>
      </c>
      <c r="D25" s="15" t="s">
        <v>12</v>
      </c>
      <c r="E25" s="16">
        <f>AVERAGE(E21:E24,E16:E19,E11:E14,H11:H14,H16:H19,H21:H24)</f>
        <v>257.8680555555556</v>
      </c>
    </row>
    <row r="26" spans="1:8" x14ac:dyDescent="0.45">
      <c r="A26" s="10" t="s">
        <v>13</v>
      </c>
      <c r="B26" s="11">
        <f>_xlfn.STDEV.S(B21:B24,B16:B19,B11:B14)</f>
        <v>73.446125379990846</v>
      </c>
      <c r="D26" s="15" t="s">
        <v>13</v>
      </c>
      <c r="E26" s="16">
        <f>_xlfn.STDEV.S(E21:E24,E16:E19,E11:E14,H11:H14,H16:H19,H21:H24)</f>
        <v>93.345942201701149</v>
      </c>
    </row>
    <row r="30" spans="1:8" x14ac:dyDescent="0.45">
      <c r="A30" s="26" t="s">
        <v>30</v>
      </c>
      <c r="B30" s="27">
        <v>9</v>
      </c>
    </row>
    <row r="31" spans="1:8" x14ac:dyDescent="0.45">
      <c r="A31" s="26" t="s">
        <v>9</v>
      </c>
      <c r="B31" s="27">
        <v>5</v>
      </c>
      <c r="E31" s="28"/>
    </row>
    <row r="32" spans="1:8" x14ac:dyDescent="0.45">
      <c r="A32" s="26" t="s">
        <v>8</v>
      </c>
      <c r="B32" s="27">
        <v>100</v>
      </c>
    </row>
    <row r="33" spans="1:11" x14ac:dyDescent="0.45">
      <c r="A33" s="26" t="s">
        <v>0</v>
      </c>
      <c r="B33" s="27">
        <f>100*22</f>
        <v>2200</v>
      </c>
    </row>
    <row r="35" spans="1:11" x14ac:dyDescent="0.45">
      <c r="B35" s="25" t="s">
        <v>26</v>
      </c>
    </row>
    <row r="36" spans="1:11" x14ac:dyDescent="0.45">
      <c r="A36" s="7"/>
      <c r="C36" s="59" t="s">
        <v>31</v>
      </c>
      <c r="D36" s="59"/>
      <c r="E36" s="59"/>
      <c r="G36" s="60" t="s">
        <v>1</v>
      </c>
      <c r="H36" s="60"/>
      <c r="I36" s="60"/>
    </row>
    <row r="37" spans="1:11" x14ac:dyDescent="0.45">
      <c r="B37" s="32" t="s">
        <v>2</v>
      </c>
      <c r="C37" s="33" t="s">
        <v>5</v>
      </c>
      <c r="D37" s="33" t="s">
        <v>6</v>
      </c>
      <c r="E37" s="33" t="s">
        <v>7</v>
      </c>
      <c r="G37" s="41" t="s">
        <v>5</v>
      </c>
      <c r="H37" s="39" t="s">
        <v>6</v>
      </c>
      <c r="I37" s="40" t="s">
        <v>7</v>
      </c>
    </row>
    <row r="38" spans="1:11" x14ac:dyDescent="0.45">
      <c r="A38">
        <f>SQRT(B38/60)</f>
        <v>0</v>
      </c>
      <c r="B38" s="32">
        <v>0</v>
      </c>
      <c r="C38" s="51">
        <v>11535</v>
      </c>
      <c r="D38" s="51">
        <v>11740</v>
      </c>
      <c r="E38" s="51">
        <v>11515</v>
      </c>
      <c r="G38" s="30">
        <f>(C38-C$38)/(0.000998*$B$33)</f>
        <v>0</v>
      </c>
      <c r="H38" s="30">
        <f t="shared" ref="H38:I38" si="0">(D38-D$38)/(0.000998*$B$33)</f>
        <v>0</v>
      </c>
      <c r="I38" s="30">
        <f t="shared" si="0"/>
        <v>0</v>
      </c>
      <c r="J38" s="37">
        <f>AVERAGE(G38:I38)</f>
        <v>0</v>
      </c>
      <c r="K38" s="37">
        <f>_xlfn.STDEV.S(G38:I38)</f>
        <v>0</v>
      </c>
    </row>
    <row r="39" spans="1:11" x14ac:dyDescent="0.45">
      <c r="A39">
        <f t="shared" ref="A39:A55" si="1">SQRT(B39/60)</f>
        <v>0.12909944487358055</v>
      </c>
      <c r="B39" s="32">
        <v>1</v>
      </c>
      <c r="C39" s="51">
        <v>11540</v>
      </c>
      <c r="D39" s="51">
        <v>11745</v>
      </c>
      <c r="E39" s="51">
        <v>11515</v>
      </c>
      <c r="G39" s="30">
        <f t="shared" ref="G39:G55" si="2">(C39-C$38)/(0.000998*$B$33)</f>
        <v>2.2772818364000731</v>
      </c>
      <c r="H39" s="30">
        <f t="shared" ref="H39:H55" si="3">(D39-D$38)/(0.000998*$B$33)</f>
        <v>2.2772818364000731</v>
      </c>
      <c r="I39" s="30">
        <f t="shared" ref="I39:I55" si="4">(E39-E$38)/(0.000998*$B$33)</f>
        <v>0</v>
      </c>
      <c r="J39" s="37">
        <f t="shared" ref="J39:J55" si="5">AVERAGE(G39:I39)</f>
        <v>1.5181878909333821</v>
      </c>
      <c r="K39" s="37">
        <f t="shared" ref="K39:K55" si="6">_xlfn.STDEV.S(G39:I39)</f>
        <v>1.3147892812662274</v>
      </c>
    </row>
    <row r="40" spans="1:11" x14ac:dyDescent="0.45">
      <c r="A40">
        <f t="shared" si="1"/>
        <v>0.2581988897471611</v>
      </c>
      <c r="B40" s="32">
        <v>4</v>
      </c>
      <c r="C40" s="51">
        <v>11540</v>
      </c>
      <c r="D40" s="51">
        <v>11750</v>
      </c>
      <c r="E40" s="51">
        <v>11520</v>
      </c>
      <c r="G40" s="30">
        <f t="shared" si="2"/>
        <v>2.2772818364000731</v>
      </c>
      <c r="H40" s="30">
        <f t="shared" si="3"/>
        <v>4.5545636728001462</v>
      </c>
      <c r="I40" s="30">
        <f t="shared" si="4"/>
        <v>2.2772818364000731</v>
      </c>
      <c r="J40" s="37">
        <f t="shared" si="5"/>
        <v>3.0363757818667643</v>
      </c>
      <c r="K40" s="37">
        <f t="shared" si="6"/>
        <v>1.3147892812662274</v>
      </c>
    </row>
    <row r="41" spans="1:11" x14ac:dyDescent="0.45">
      <c r="A41">
        <f t="shared" si="1"/>
        <v>0.3872983346207417</v>
      </c>
      <c r="B41" s="32">
        <v>9</v>
      </c>
      <c r="C41" s="51">
        <v>11540</v>
      </c>
      <c r="D41" s="51">
        <v>11750</v>
      </c>
      <c r="E41" s="51">
        <v>11520</v>
      </c>
      <c r="G41" s="30">
        <f t="shared" si="2"/>
        <v>2.2772818364000731</v>
      </c>
      <c r="H41" s="30">
        <f t="shared" si="3"/>
        <v>4.5545636728001462</v>
      </c>
      <c r="I41" s="30">
        <f t="shared" si="4"/>
        <v>2.2772818364000731</v>
      </c>
      <c r="J41" s="37">
        <f t="shared" si="5"/>
        <v>3.0363757818667643</v>
      </c>
      <c r="K41" s="37">
        <f t="shared" si="6"/>
        <v>1.3147892812662274</v>
      </c>
    </row>
    <row r="42" spans="1:11" x14ac:dyDescent="0.45">
      <c r="A42">
        <f t="shared" si="1"/>
        <v>0.5163977794943222</v>
      </c>
      <c r="B42" s="32">
        <v>16</v>
      </c>
      <c r="C42" s="51">
        <v>11545</v>
      </c>
      <c r="D42" s="51">
        <v>11750</v>
      </c>
      <c r="E42" s="51">
        <v>11520</v>
      </c>
      <c r="G42" s="30">
        <f t="shared" si="2"/>
        <v>4.5545636728001462</v>
      </c>
      <c r="H42" s="30">
        <f t="shared" si="3"/>
        <v>4.5545636728001462</v>
      </c>
      <c r="I42" s="30">
        <f t="shared" si="4"/>
        <v>2.2772818364000731</v>
      </c>
      <c r="J42" s="37">
        <f t="shared" si="5"/>
        <v>3.795469727333455</v>
      </c>
      <c r="K42" s="37">
        <f t="shared" si="6"/>
        <v>1.3147892812662287</v>
      </c>
    </row>
    <row r="43" spans="1:11" x14ac:dyDescent="0.45">
      <c r="A43">
        <f t="shared" si="1"/>
        <v>0.6454972243679028</v>
      </c>
      <c r="B43" s="32">
        <v>25</v>
      </c>
      <c r="C43" s="51">
        <v>11545</v>
      </c>
      <c r="D43" s="51">
        <v>11755</v>
      </c>
      <c r="E43" s="51">
        <v>11520</v>
      </c>
      <c r="G43" s="30">
        <f t="shared" si="2"/>
        <v>4.5545636728001462</v>
      </c>
      <c r="H43" s="30">
        <f t="shared" si="3"/>
        <v>6.8318455092002193</v>
      </c>
      <c r="I43" s="30">
        <f t="shared" si="4"/>
        <v>2.2772818364000731</v>
      </c>
      <c r="J43" s="37">
        <f t="shared" si="5"/>
        <v>4.5545636728001462</v>
      </c>
      <c r="K43" s="37">
        <f t="shared" si="6"/>
        <v>2.2772818364000731</v>
      </c>
    </row>
    <row r="44" spans="1:11" x14ac:dyDescent="0.45">
      <c r="A44">
        <f t="shared" si="1"/>
        <v>0.7745966692414834</v>
      </c>
      <c r="B44" s="32">
        <v>36</v>
      </c>
      <c r="C44" s="51">
        <v>11545</v>
      </c>
      <c r="D44" s="51">
        <v>11755</v>
      </c>
      <c r="E44" s="51">
        <v>11515</v>
      </c>
      <c r="G44" s="30">
        <f t="shared" si="2"/>
        <v>4.5545636728001462</v>
      </c>
      <c r="H44" s="30">
        <f t="shared" si="3"/>
        <v>6.8318455092002193</v>
      </c>
      <c r="I44" s="30">
        <f>(E44-E$38)/(0.000998*$B$33)</f>
        <v>0</v>
      </c>
      <c r="J44" s="37">
        <f t="shared" si="5"/>
        <v>3.795469727333455</v>
      </c>
      <c r="K44" s="37">
        <f t="shared" si="6"/>
        <v>3.4786054646837927</v>
      </c>
    </row>
    <row r="45" spans="1:11" x14ac:dyDescent="0.45">
      <c r="A45">
        <f t="shared" si="1"/>
        <v>0.9036961141150639</v>
      </c>
      <c r="B45" s="32">
        <v>49</v>
      </c>
      <c r="C45" s="51">
        <v>11545</v>
      </c>
      <c r="D45" s="51">
        <v>11755</v>
      </c>
      <c r="E45" s="51">
        <v>11520</v>
      </c>
      <c r="G45" s="30">
        <f t="shared" si="2"/>
        <v>4.5545636728001462</v>
      </c>
      <c r="H45" s="30">
        <f t="shared" si="3"/>
        <v>6.8318455092002193</v>
      </c>
      <c r="I45" s="30">
        <f t="shared" si="4"/>
        <v>2.2772818364000731</v>
      </c>
      <c r="J45" s="37">
        <f t="shared" si="5"/>
        <v>4.5545636728001462</v>
      </c>
      <c r="K45" s="37">
        <f t="shared" si="6"/>
        <v>2.2772818364000731</v>
      </c>
    </row>
    <row r="46" spans="1:11" x14ac:dyDescent="0.45">
      <c r="A46">
        <f t="shared" si="1"/>
        <v>1.0327955589886444</v>
      </c>
      <c r="B46" s="32">
        <v>64</v>
      </c>
      <c r="C46" s="51">
        <v>11545</v>
      </c>
      <c r="D46" s="51">
        <v>11750</v>
      </c>
      <c r="E46" s="51">
        <v>11525</v>
      </c>
      <c r="G46" s="30">
        <f t="shared" si="2"/>
        <v>4.5545636728001462</v>
      </c>
      <c r="H46" s="30">
        <f t="shared" si="3"/>
        <v>4.5545636728001462</v>
      </c>
      <c r="I46" s="30">
        <f t="shared" si="4"/>
        <v>4.5545636728001462</v>
      </c>
      <c r="J46" s="37">
        <f t="shared" si="5"/>
        <v>4.5545636728001462</v>
      </c>
      <c r="K46" s="37">
        <f t="shared" si="6"/>
        <v>0</v>
      </c>
    </row>
    <row r="47" spans="1:11" x14ac:dyDescent="0.45">
      <c r="A47">
        <f t="shared" si="1"/>
        <v>1.1618950038622251</v>
      </c>
      <c r="B47" s="32">
        <v>81</v>
      </c>
      <c r="C47" s="51">
        <v>11550</v>
      </c>
      <c r="D47" s="51">
        <v>11755</v>
      </c>
      <c r="E47" s="51">
        <v>11525</v>
      </c>
      <c r="G47" s="30">
        <f t="shared" si="2"/>
        <v>6.8318455092002193</v>
      </c>
      <c r="H47" s="30">
        <f t="shared" si="3"/>
        <v>6.8318455092002193</v>
      </c>
      <c r="I47" s="30">
        <f t="shared" si="4"/>
        <v>4.5545636728001462</v>
      </c>
      <c r="J47" s="37">
        <f t="shared" si="5"/>
        <v>6.0727515637335285</v>
      </c>
      <c r="K47" s="37">
        <f t="shared" si="6"/>
        <v>1.3147892812662287</v>
      </c>
    </row>
    <row r="48" spans="1:11" x14ac:dyDescent="0.45">
      <c r="A48">
        <f t="shared" si="1"/>
        <v>1.2909944487358056</v>
      </c>
      <c r="B48" s="32">
        <v>100</v>
      </c>
      <c r="C48" s="51">
        <v>11550</v>
      </c>
      <c r="D48" s="51">
        <v>11755</v>
      </c>
      <c r="E48" s="51">
        <v>11525</v>
      </c>
      <c r="G48" s="30">
        <f t="shared" si="2"/>
        <v>6.8318455092002193</v>
      </c>
      <c r="H48" s="30">
        <f t="shared" si="3"/>
        <v>6.8318455092002193</v>
      </c>
      <c r="I48" s="30">
        <f t="shared" si="4"/>
        <v>4.5545636728001462</v>
      </c>
      <c r="J48" s="37">
        <f t="shared" si="5"/>
        <v>6.0727515637335285</v>
      </c>
      <c r="K48" s="37">
        <f t="shared" si="6"/>
        <v>1.3147892812662287</v>
      </c>
    </row>
    <row r="49" spans="1:29" x14ac:dyDescent="0.45">
      <c r="A49">
        <f t="shared" si="1"/>
        <v>1.4200938936093861</v>
      </c>
      <c r="B49" s="32">
        <v>121</v>
      </c>
      <c r="C49" s="51">
        <v>11545</v>
      </c>
      <c r="D49" s="51">
        <v>11755</v>
      </c>
      <c r="E49" s="51">
        <v>11525</v>
      </c>
      <c r="G49" s="30">
        <f t="shared" si="2"/>
        <v>4.5545636728001462</v>
      </c>
      <c r="H49" s="30">
        <f t="shared" si="3"/>
        <v>6.8318455092002193</v>
      </c>
      <c r="I49" s="30">
        <f t="shared" si="4"/>
        <v>4.5545636728001462</v>
      </c>
      <c r="J49" s="37">
        <f t="shared" si="5"/>
        <v>5.3136576182668369</v>
      </c>
      <c r="K49" s="37">
        <f t="shared" si="6"/>
        <v>1.3147892812662261</v>
      </c>
    </row>
    <row r="50" spans="1:29" x14ac:dyDescent="0.45">
      <c r="A50">
        <f t="shared" si="1"/>
        <v>1.5491933384829668</v>
      </c>
      <c r="B50" s="32">
        <v>144</v>
      </c>
      <c r="C50" s="51">
        <v>11540</v>
      </c>
      <c r="D50" s="51">
        <v>11755</v>
      </c>
      <c r="E50" s="51">
        <v>11525</v>
      </c>
      <c r="G50" s="30">
        <f t="shared" si="2"/>
        <v>2.2772818364000731</v>
      </c>
      <c r="H50" s="30">
        <f t="shared" si="3"/>
        <v>6.8318455092002193</v>
      </c>
      <c r="I50" s="30">
        <f t="shared" si="4"/>
        <v>4.5545636728001462</v>
      </c>
      <c r="J50" s="37">
        <f t="shared" si="5"/>
        <v>4.5545636728001462</v>
      </c>
      <c r="K50" s="37">
        <f t="shared" si="6"/>
        <v>2.2772818364000731</v>
      </c>
    </row>
    <row r="51" spans="1:29" x14ac:dyDescent="0.45">
      <c r="A51">
        <f t="shared" si="1"/>
        <v>1.6782927833565473</v>
      </c>
      <c r="B51" s="32">
        <v>169</v>
      </c>
      <c r="C51" s="51">
        <v>11545</v>
      </c>
      <c r="D51" s="51">
        <v>11755</v>
      </c>
      <c r="E51" s="51">
        <v>11525</v>
      </c>
      <c r="G51" s="30">
        <f t="shared" si="2"/>
        <v>4.5545636728001462</v>
      </c>
      <c r="H51" s="30">
        <f t="shared" si="3"/>
        <v>6.8318455092002193</v>
      </c>
      <c r="I51" s="30">
        <f t="shared" si="4"/>
        <v>4.5545636728001462</v>
      </c>
      <c r="J51" s="37">
        <f t="shared" si="5"/>
        <v>5.3136576182668369</v>
      </c>
      <c r="K51" s="37">
        <f t="shared" si="6"/>
        <v>1.3147892812662261</v>
      </c>
    </row>
    <row r="52" spans="1:29" x14ac:dyDescent="0.45">
      <c r="A52">
        <f t="shared" si="1"/>
        <v>1.8073922282301278</v>
      </c>
      <c r="B52" s="32">
        <v>196</v>
      </c>
      <c r="C52" s="54">
        <v>11545</v>
      </c>
      <c r="D52" s="54">
        <v>11755</v>
      </c>
      <c r="E52" s="54">
        <v>11525</v>
      </c>
      <c r="G52" s="30">
        <f t="shared" si="2"/>
        <v>4.5545636728001462</v>
      </c>
      <c r="H52" s="30">
        <f t="shared" si="3"/>
        <v>6.8318455092002193</v>
      </c>
      <c r="I52" s="30">
        <f t="shared" si="4"/>
        <v>4.5545636728001462</v>
      </c>
      <c r="J52" s="37">
        <f t="shared" si="5"/>
        <v>5.3136576182668369</v>
      </c>
      <c r="K52" s="37">
        <f t="shared" si="6"/>
        <v>1.3147892812662261</v>
      </c>
    </row>
    <row r="53" spans="1:29" x14ac:dyDescent="0.45">
      <c r="A53">
        <f t="shared" si="1"/>
        <v>1.9364916731037085</v>
      </c>
      <c r="B53" s="32">
        <v>225</v>
      </c>
      <c r="C53" s="54">
        <v>11555</v>
      </c>
      <c r="D53" s="54">
        <v>11760</v>
      </c>
      <c r="E53" s="54">
        <v>11525</v>
      </c>
      <c r="G53" s="30">
        <f t="shared" si="2"/>
        <v>9.1091273456002924</v>
      </c>
      <c r="H53" s="30">
        <f t="shared" si="3"/>
        <v>9.1091273456002924</v>
      </c>
      <c r="I53" s="30">
        <f t="shared" si="4"/>
        <v>4.5545636728001462</v>
      </c>
      <c r="J53" s="37">
        <f t="shared" si="5"/>
        <v>7.59093945466691</v>
      </c>
      <c r="K53" s="37">
        <f t="shared" si="6"/>
        <v>2.6295785625324575</v>
      </c>
    </row>
    <row r="54" spans="1:29" x14ac:dyDescent="0.45">
      <c r="A54">
        <f t="shared" si="1"/>
        <v>2.0655911179772888</v>
      </c>
      <c r="B54" s="32">
        <v>256</v>
      </c>
      <c r="C54" s="54">
        <v>11550</v>
      </c>
      <c r="D54" s="54">
        <v>11760</v>
      </c>
      <c r="E54" s="54">
        <v>11525</v>
      </c>
      <c r="G54" s="30">
        <f t="shared" si="2"/>
        <v>6.8318455092002193</v>
      </c>
      <c r="H54" s="30">
        <f t="shared" si="3"/>
        <v>9.1091273456002924</v>
      </c>
      <c r="I54" s="30">
        <f t="shared" si="4"/>
        <v>4.5545636728001462</v>
      </c>
      <c r="J54" s="37">
        <f t="shared" si="5"/>
        <v>6.8318455092002184</v>
      </c>
      <c r="K54" s="37">
        <f t="shared" si="6"/>
        <v>2.277281836400074</v>
      </c>
    </row>
    <row r="55" spans="1:29" x14ac:dyDescent="0.45">
      <c r="A55">
        <f t="shared" si="1"/>
        <v>4.9125689138508104</v>
      </c>
      <c r="B55" s="32">
        <v>1448</v>
      </c>
      <c r="C55" s="54">
        <v>11560</v>
      </c>
      <c r="D55" s="54">
        <v>11770</v>
      </c>
      <c r="E55" s="54">
        <v>11535</v>
      </c>
      <c r="G55" s="30">
        <f t="shared" si="2"/>
        <v>11.386409182000365</v>
      </c>
      <c r="H55" s="30">
        <f t="shared" si="3"/>
        <v>13.663691018400439</v>
      </c>
      <c r="I55" s="30">
        <f t="shared" si="4"/>
        <v>9.1091273456002924</v>
      </c>
      <c r="J55" s="37">
        <f t="shared" si="5"/>
        <v>11.386409182000365</v>
      </c>
      <c r="K55" s="37">
        <f t="shared" si="6"/>
        <v>2.2772818364000647</v>
      </c>
    </row>
    <row r="56" spans="1:29" x14ac:dyDescent="0.45">
      <c r="B56" s="1"/>
      <c r="F56" s="38" t="s">
        <v>3</v>
      </c>
      <c r="G56" s="30">
        <f>SLOPE(G38:G55,$A$38:$A$55)</f>
        <v>1.983884539090889</v>
      </c>
      <c r="H56" s="30">
        <f>SLOPE(H38:H55,$A$38:$A$55)</f>
        <v>2.3058741980533419</v>
      </c>
      <c r="I56" s="30">
        <f>SLOPE(I38:I55,$A$38:$A$55)</f>
        <v>1.792416954062765</v>
      </c>
      <c r="J56" s="37"/>
      <c r="K56" s="37"/>
    </row>
    <row r="57" spans="1:29" x14ac:dyDescent="0.45">
      <c r="B57" s="1"/>
      <c r="G57" s="36" t="s">
        <v>12</v>
      </c>
      <c r="H57" s="37">
        <f>AVERAGE(G56:I56)</f>
        <v>2.0273918970689988</v>
      </c>
    </row>
    <row r="58" spans="1:29" x14ac:dyDescent="0.45">
      <c r="B58" s="1"/>
      <c r="G58" s="36" t="s">
        <v>13</v>
      </c>
      <c r="H58" s="37">
        <f>_xlfn.STDEV.S(G56:I56)</f>
        <v>0.25947881031073944</v>
      </c>
    </row>
    <row r="60" spans="1:29" x14ac:dyDescent="0.45">
      <c r="B60" s="8" t="s">
        <v>4</v>
      </c>
      <c r="V60" s="1"/>
      <c r="Z60" s="1"/>
      <c r="AA60" s="1"/>
      <c r="AB60" s="1"/>
      <c r="AC60" s="1"/>
    </row>
    <row r="61" spans="1:29" x14ac:dyDescent="0.45">
      <c r="A61" s="7"/>
      <c r="C61" s="59" t="s">
        <v>31</v>
      </c>
      <c r="D61" s="59"/>
      <c r="E61" s="59"/>
      <c r="G61" s="60" t="s">
        <v>1</v>
      </c>
      <c r="H61" s="60"/>
      <c r="I61" s="60"/>
      <c r="V61" s="1"/>
    </row>
    <row r="62" spans="1:29" x14ac:dyDescent="0.45">
      <c r="A62" s="30"/>
      <c r="B62" s="32" t="s">
        <v>2</v>
      </c>
      <c r="C62" s="33" t="s">
        <v>5</v>
      </c>
      <c r="D62" s="33" t="s">
        <v>6</v>
      </c>
      <c r="E62" s="33" t="s">
        <v>7</v>
      </c>
      <c r="F62" s="30"/>
      <c r="G62" s="41" t="s">
        <v>5</v>
      </c>
      <c r="H62" s="39" t="s">
        <v>6</v>
      </c>
      <c r="I62" s="40" t="s">
        <v>7</v>
      </c>
      <c r="V62" s="1"/>
      <c r="Z62" s="3"/>
      <c r="AA62" s="3"/>
      <c r="AB62" s="3"/>
      <c r="AC62" s="3"/>
    </row>
    <row r="63" spans="1:29" x14ac:dyDescent="0.45">
      <c r="A63">
        <f>SQRT(B63/60)</f>
        <v>0</v>
      </c>
      <c r="B63" s="32">
        <v>0</v>
      </c>
      <c r="C63" s="51">
        <v>11720</v>
      </c>
      <c r="D63" s="51">
        <v>11760</v>
      </c>
      <c r="E63" s="51">
        <v>11730</v>
      </c>
      <c r="F63" s="30"/>
      <c r="G63" s="30">
        <f t="shared" ref="G63:I64" si="7">(C63-C$63)/(0.000998*$B$33)</f>
        <v>0</v>
      </c>
      <c r="H63" s="30">
        <f t="shared" si="7"/>
        <v>0</v>
      </c>
      <c r="I63" s="30">
        <f t="shared" si="7"/>
        <v>0</v>
      </c>
      <c r="J63" s="37">
        <f>AVERAGE(G63:I63)</f>
        <v>0</v>
      </c>
      <c r="K63" s="37">
        <f>_xlfn.STDEV.S(G63:I63)</f>
        <v>0</v>
      </c>
      <c r="V63" s="1"/>
      <c r="W63" s="3"/>
      <c r="X63" s="3"/>
      <c r="Y63" s="3"/>
      <c r="Z63" s="3"/>
      <c r="AA63" s="3"/>
      <c r="AB63" s="3"/>
      <c r="AC63" s="3"/>
    </row>
    <row r="64" spans="1:29" x14ac:dyDescent="0.45">
      <c r="A64">
        <f t="shared" ref="A64:A80" si="8">SQRT(B64/60)</f>
        <v>0.12909944487358055</v>
      </c>
      <c r="B64" s="32">
        <v>1</v>
      </c>
      <c r="C64" s="51">
        <v>11725</v>
      </c>
      <c r="D64" s="51">
        <v>11770</v>
      </c>
      <c r="E64" s="51">
        <v>11735</v>
      </c>
      <c r="F64" s="30"/>
      <c r="G64" s="30">
        <f t="shared" si="7"/>
        <v>2.2772818364000731</v>
      </c>
      <c r="H64" s="30">
        <f t="shared" si="7"/>
        <v>4.5545636728001462</v>
      </c>
      <c r="I64" s="30">
        <f t="shared" si="7"/>
        <v>2.2772818364000731</v>
      </c>
      <c r="J64" s="37">
        <f t="shared" ref="J64:J80" si="9">AVERAGE(G64:I64)</f>
        <v>3.0363757818667643</v>
      </c>
      <c r="K64" s="37">
        <f t="shared" ref="K64:K80" si="10">_xlfn.STDEV.S(G64:I64)</f>
        <v>1.3147892812662274</v>
      </c>
      <c r="V64" s="1"/>
      <c r="Z64" s="3"/>
      <c r="AA64" s="3"/>
      <c r="AB64" s="3"/>
      <c r="AC64" s="3"/>
    </row>
    <row r="65" spans="1:29" x14ac:dyDescent="0.45">
      <c r="A65">
        <f t="shared" si="8"/>
        <v>0.2581988897471611</v>
      </c>
      <c r="B65" s="32">
        <v>4</v>
      </c>
      <c r="C65" s="51">
        <v>11730</v>
      </c>
      <c r="D65" s="51">
        <v>11770</v>
      </c>
      <c r="E65" s="51">
        <v>11735</v>
      </c>
      <c r="F65" s="30"/>
      <c r="G65" s="30">
        <f t="shared" ref="G65:G66" si="11">(C65-C$63)/(0.000998*$B$33)</f>
        <v>4.5545636728001462</v>
      </c>
      <c r="H65" s="30">
        <f t="shared" ref="H65:H66" si="12">(D65-D$63)/(0.000998*$B$33)</f>
        <v>4.5545636728001462</v>
      </c>
      <c r="I65" s="30">
        <f t="shared" ref="I65:I66" si="13">(E65-E$63)/(0.000998*$B$33)</f>
        <v>2.2772818364000731</v>
      </c>
      <c r="J65" s="37">
        <f t="shared" si="9"/>
        <v>3.795469727333455</v>
      </c>
      <c r="K65" s="37">
        <f t="shared" si="10"/>
        <v>1.3147892812662287</v>
      </c>
      <c r="V65" s="1"/>
      <c r="Z65" s="3"/>
      <c r="AA65" s="3"/>
      <c r="AB65" s="3"/>
      <c r="AC65" s="3"/>
    </row>
    <row r="66" spans="1:29" x14ac:dyDescent="0.45">
      <c r="A66">
        <f t="shared" si="8"/>
        <v>0.3872983346207417</v>
      </c>
      <c r="B66" s="32">
        <v>9</v>
      </c>
      <c r="C66" s="51">
        <v>11730</v>
      </c>
      <c r="D66" s="51">
        <v>11770</v>
      </c>
      <c r="E66" s="51">
        <v>11740</v>
      </c>
      <c r="F66" s="30"/>
      <c r="G66" s="30">
        <f t="shared" si="11"/>
        <v>4.5545636728001462</v>
      </c>
      <c r="H66" s="30">
        <f t="shared" si="12"/>
        <v>4.5545636728001462</v>
      </c>
      <c r="I66" s="30">
        <f t="shared" si="13"/>
        <v>4.5545636728001462</v>
      </c>
      <c r="J66" s="37">
        <f t="shared" si="9"/>
        <v>4.5545636728001462</v>
      </c>
      <c r="K66" s="37">
        <f t="shared" si="10"/>
        <v>0</v>
      </c>
      <c r="V66" s="1"/>
      <c r="W66" s="3"/>
      <c r="X66" s="3"/>
      <c r="Y66" s="3"/>
      <c r="Z66" s="3"/>
      <c r="AA66" s="3"/>
      <c r="AB66" s="3"/>
      <c r="AC66" s="3"/>
    </row>
    <row r="67" spans="1:29" x14ac:dyDescent="0.45">
      <c r="A67">
        <f t="shared" si="8"/>
        <v>0.5163977794943222</v>
      </c>
      <c r="B67" s="32">
        <v>16</v>
      </c>
      <c r="C67" s="51">
        <v>11730</v>
      </c>
      <c r="D67" s="51">
        <v>11770</v>
      </c>
      <c r="E67" s="51">
        <v>11740</v>
      </c>
      <c r="F67" s="30"/>
      <c r="G67" s="30">
        <f t="shared" ref="G67:G80" si="14">(C67-C$63)/(0.000998*$B$33)</f>
        <v>4.5545636728001462</v>
      </c>
      <c r="H67" s="30">
        <f t="shared" ref="H67:H80" si="15">(D67-D$63)/(0.000998*$B$33)</f>
        <v>4.5545636728001462</v>
      </c>
      <c r="I67" s="30">
        <f t="shared" ref="I67:I80" si="16">(E67-E$63)/(0.000998*$B$33)</f>
        <v>4.5545636728001462</v>
      </c>
      <c r="J67" s="37">
        <f t="shared" si="9"/>
        <v>4.5545636728001462</v>
      </c>
      <c r="K67" s="37">
        <f t="shared" si="10"/>
        <v>0</v>
      </c>
      <c r="V67" s="1"/>
      <c r="Z67" s="3"/>
      <c r="AA67" s="3"/>
      <c r="AB67" s="3"/>
      <c r="AC67" s="3"/>
    </row>
    <row r="68" spans="1:29" x14ac:dyDescent="0.45">
      <c r="A68">
        <f t="shared" si="8"/>
        <v>0.6454972243679028</v>
      </c>
      <c r="B68" s="32">
        <v>25</v>
      </c>
      <c r="C68" s="51">
        <v>11730</v>
      </c>
      <c r="D68" s="51">
        <v>11770</v>
      </c>
      <c r="E68" s="51">
        <v>11740</v>
      </c>
      <c r="F68" s="30"/>
      <c r="G68" s="30">
        <f t="shared" si="14"/>
        <v>4.5545636728001462</v>
      </c>
      <c r="H68" s="30">
        <f t="shared" si="15"/>
        <v>4.5545636728001462</v>
      </c>
      <c r="I68" s="30">
        <f t="shared" si="16"/>
        <v>4.5545636728001462</v>
      </c>
      <c r="J68" s="37">
        <f t="shared" si="9"/>
        <v>4.5545636728001462</v>
      </c>
      <c r="K68" s="37">
        <f t="shared" si="10"/>
        <v>0</v>
      </c>
      <c r="V68" s="1"/>
      <c r="Z68" s="3"/>
      <c r="AA68" s="3"/>
      <c r="AB68" s="3"/>
      <c r="AC68" s="3"/>
    </row>
    <row r="69" spans="1:29" x14ac:dyDescent="0.45">
      <c r="A69">
        <f t="shared" si="8"/>
        <v>0.7745966692414834</v>
      </c>
      <c r="B69" s="32">
        <v>36</v>
      </c>
      <c r="C69" s="51">
        <v>11735</v>
      </c>
      <c r="D69" s="51">
        <v>11770</v>
      </c>
      <c r="E69" s="51">
        <v>11740</v>
      </c>
      <c r="F69" s="30"/>
      <c r="G69" s="30">
        <f t="shared" si="14"/>
        <v>6.8318455092002193</v>
      </c>
      <c r="H69" s="30">
        <f t="shared" si="15"/>
        <v>4.5545636728001462</v>
      </c>
      <c r="I69" s="30">
        <f t="shared" si="16"/>
        <v>4.5545636728001462</v>
      </c>
      <c r="J69" s="37">
        <f t="shared" si="9"/>
        <v>5.3136576182668369</v>
      </c>
      <c r="K69" s="37">
        <f t="shared" si="10"/>
        <v>1.3147892812662261</v>
      </c>
    </row>
    <row r="70" spans="1:29" x14ac:dyDescent="0.45">
      <c r="A70">
        <f t="shared" si="8"/>
        <v>0.9036961141150639</v>
      </c>
      <c r="B70" s="32">
        <v>49</v>
      </c>
      <c r="C70" s="51">
        <v>11735</v>
      </c>
      <c r="D70" s="51">
        <v>11775</v>
      </c>
      <c r="E70" s="51">
        <v>11745</v>
      </c>
      <c r="F70" s="30"/>
      <c r="G70" s="30">
        <f t="shared" si="14"/>
        <v>6.8318455092002193</v>
      </c>
      <c r="H70" s="30">
        <f t="shared" si="15"/>
        <v>6.8318455092002193</v>
      </c>
      <c r="I70" s="30">
        <f t="shared" si="16"/>
        <v>6.8318455092002193</v>
      </c>
      <c r="J70" s="37">
        <f t="shared" si="9"/>
        <v>6.8318455092002184</v>
      </c>
      <c r="K70" s="37">
        <f t="shared" si="10"/>
        <v>1.0877919644084146E-15</v>
      </c>
    </row>
    <row r="71" spans="1:29" x14ac:dyDescent="0.45">
      <c r="A71">
        <f t="shared" si="8"/>
        <v>1.0327955589886444</v>
      </c>
      <c r="B71" s="32">
        <v>64</v>
      </c>
      <c r="C71" s="51">
        <v>11735</v>
      </c>
      <c r="D71" s="51">
        <v>11775</v>
      </c>
      <c r="E71" s="51">
        <v>11740</v>
      </c>
      <c r="F71" s="30"/>
      <c r="G71" s="30">
        <f t="shared" si="14"/>
        <v>6.8318455092002193</v>
      </c>
      <c r="H71" s="30">
        <f t="shared" si="15"/>
        <v>6.8318455092002193</v>
      </c>
      <c r="I71" s="30">
        <f t="shared" si="16"/>
        <v>4.5545636728001462</v>
      </c>
      <c r="J71" s="37">
        <f t="shared" si="9"/>
        <v>6.0727515637335285</v>
      </c>
      <c r="K71" s="37">
        <f t="shared" si="10"/>
        <v>1.3147892812662287</v>
      </c>
    </row>
    <row r="72" spans="1:29" x14ac:dyDescent="0.45">
      <c r="A72">
        <f t="shared" si="8"/>
        <v>1.1618950038622251</v>
      </c>
      <c r="B72" s="32">
        <v>81</v>
      </c>
      <c r="C72" s="51">
        <v>11735</v>
      </c>
      <c r="D72" s="51">
        <v>11775</v>
      </c>
      <c r="E72" s="51">
        <v>11740</v>
      </c>
      <c r="F72" s="30"/>
      <c r="G72" s="30">
        <f t="shared" si="14"/>
        <v>6.8318455092002193</v>
      </c>
      <c r="H72" s="30">
        <f t="shared" si="15"/>
        <v>6.8318455092002193</v>
      </c>
      <c r="I72" s="30">
        <f t="shared" si="16"/>
        <v>4.5545636728001462</v>
      </c>
      <c r="J72" s="37">
        <f t="shared" si="9"/>
        <v>6.0727515637335285</v>
      </c>
      <c r="K72" s="37">
        <f t="shared" si="10"/>
        <v>1.3147892812662287</v>
      </c>
    </row>
    <row r="73" spans="1:29" x14ac:dyDescent="0.45">
      <c r="A73">
        <f t="shared" si="8"/>
        <v>1.2909944487358056</v>
      </c>
      <c r="B73" s="32">
        <v>100</v>
      </c>
      <c r="C73" s="51">
        <v>11740</v>
      </c>
      <c r="D73" s="51">
        <v>11775</v>
      </c>
      <c r="E73" s="51">
        <v>11745</v>
      </c>
      <c r="F73" s="30"/>
      <c r="G73" s="30">
        <f t="shared" si="14"/>
        <v>9.1091273456002924</v>
      </c>
      <c r="H73" s="30">
        <f t="shared" si="15"/>
        <v>6.8318455092002193</v>
      </c>
      <c r="I73" s="30">
        <f t="shared" si="16"/>
        <v>6.8318455092002193</v>
      </c>
      <c r="J73" s="37">
        <f t="shared" si="9"/>
        <v>7.59093945466691</v>
      </c>
      <c r="K73" s="37">
        <f t="shared" si="10"/>
        <v>1.3147892812662261</v>
      </c>
    </row>
    <row r="74" spans="1:29" x14ac:dyDescent="0.45">
      <c r="A74">
        <f t="shared" si="8"/>
        <v>1.4200938936093861</v>
      </c>
      <c r="B74" s="32">
        <v>121</v>
      </c>
      <c r="C74" s="51">
        <v>11740</v>
      </c>
      <c r="D74" s="51">
        <v>11775</v>
      </c>
      <c r="E74" s="51">
        <v>11745</v>
      </c>
      <c r="F74" s="30"/>
      <c r="G74" s="30">
        <f t="shared" si="14"/>
        <v>9.1091273456002924</v>
      </c>
      <c r="H74" s="30">
        <f t="shared" si="15"/>
        <v>6.8318455092002193</v>
      </c>
      <c r="I74" s="30">
        <f t="shared" si="16"/>
        <v>6.8318455092002193</v>
      </c>
      <c r="J74" s="37">
        <f t="shared" si="9"/>
        <v>7.59093945466691</v>
      </c>
      <c r="K74" s="37">
        <f t="shared" si="10"/>
        <v>1.3147892812662261</v>
      </c>
    </row>
    <row r="75" spans="1:29" x14ac:dyDescent="0.45">
      <c r="A75">
        <f t="shared" si="8"/>
        <v>1.5491933384829668</v>
      </c>
      <c r="B75" s="32">
        <v>144</v>
      </c>
      <c r="C75" s="51">
        <v>11740</v>
      </c>
      <c r="D75" s="51">
        <v>11775</v>
      </c>
      <c r="E75" s="51">
        <v>11745</v>
      </c>
      <c r="F75" s="30"/>
      <c r="G75" s="30">
        <f t="shared" si="14"/>
        <v>9.1091273456002924</v>
      </c>
      <c r="H75" s="30">
        <f t="shared" si="15"/>
        <v>6.8318455092002193</v>
      </c>
      <c r="I75" s="30">
        <f t="shared" si="16"/>
        <v>6.8318455092002193</v>
      </c>
      <c r="J75" s="37">
        <f t="shared" si="9"/>
        <v>7.59093945466691</v>
      </c>
      <c r="K75" s="37">
        <f t="shared" si="10"/>
        <v>1.3147892812662261</v>
      </c>
    </row>
    <row r="76" spans="1:29" x14ac:dyDescent="0.45">
      <c r="A76">
        <f t="shared" si="8"/>
        <v>1.6782927833565473</v>
      </c>
      <c r="B76" s="32">
        <v>169</v>
      </c>
      <c r="C76" s="51">
        <v>11740</v>
      </c>
      <c r="D76" s="51">
        <v>11775</v>
      </c>
      <c r="E76" s="51">
        <v>11745</v>
      </c>
      <c r="F76" s="30"/>
      <c r="G76" s="30">
        <f t="shared" si="14"/>
        <v>9.1091273456002924</v>
      </c>
      <c r="H76" s="30">
        <f t="shared" si="15"/>
        <v>6.8318455092002193</v>
      </c>
      <c r="I76" s="30">
        <f t="shared" si="16"/>
        <v>6.8318455092002193</v>
      </c>
      <c r="J76" s="37">
        <f t="shared" si="9"/>
        <v>7.59093945466691</v>
      </c>
      <c r="K76" s="37">
        <f t="shared" si="10"/>
        <v>1.3147892812662261</v>
      </c>
    </row>
    <row r="77" spans="1:29" x14ac:dyDescent="0.45">
      <c r="A77">
        <f t="shared" si="8"/>
        <v>1.8073922282301278</v>
      </c>
      <c r="B77" s="32">
        <v>196</v>
      </c>
      <c r="C77" s="54">
        <v>11745</v>
      </c>
      <c r="D77" s="54">
        <v>11785</v>
      </c>
      <c r="E77" s="54">
        <v>11750</v>
      </c>
      <c r="F77" s="30"/>
      <c r="G77" s="30">
        <f t="shared" si="14"/>
        <v>11.386409182000365</v>
      </c>
      <c r="H77" s="30">
        <f t="shared" si="15"/>
        <v>11.386409182000365</v>
      </c>
      <c r="I77" s="30">
        <f t="shared" si="16"/>
        <v>9.1091273456002924</v>
      </c>
      <c r="J77" s="37">
        <f t="shared" si="9"/>
        <v>10.627315236533674</v>
      </c>
      <c r="K77" s="37">
        <f t="shared" si="10"/>
        <v>1.3147892812662154</v>
      </c>
    </row>
    <row r="78" spans="1:29" x14ac:dyDescent="0.45">
      <c r="A78">
        <f t="shared" si="8"/>
        <v>1.9364916731037085</v>
      </c>
      <c r="B78" s="32">
        <v>225</v>
      </c>
      <c r="C78" s="54">
        <v>11750</v>
      </c>
      <c r="D78" s="54">
        <v>11785</v>
      </c>
      <c r="E78" s="54">
        <v>11755</v>
      </c>
      <c r="F78" s="30"/>
      <c r="G78" s="30">
        <f t="shared" si="14"/>
        <v>13.663691018400439</v>
      </c>
      <c r="H78" s="30">
        <f t="shared" si="15"/>
        <v>11.386409182000365</v>
      </c>
      <c r="I78" s="30">
        <f t="shared" si="16"/>
        <v>11.386409182000365</v>
      </c>
      <c r="J78" s="37">
        <f t="shared" si="9"/>
        <v>12.145503127467057</v>
      </c>
      <c r="K78" s="37">
        <f t="shared" si="10"/>
        <v>1.3147892812662274</v>
      </c>
    </row>
    <row r="79" spans="1:29" x14ac:dyDescent="0.45">
      <c r="A79">
        <f t="shared" si="8"/>
        <v>2.0655911179772888</v>
      </c>
      <c r="B79" s="32">
        <v>256</v>
      </c>
      <c r="C79" s="54">
        <v>11750</v>
      </c>
      <c r="D79" s="54">
        <v>11785</v>
      </c>
      <c r="E79" s="54">
        <v>11750</v>
      </c>
      <c r="F79" s="30"/>
      <c r="G79" s="30">
        <f t="shared" si="14"/>
        <v>13.663691018400439</v>
      </c>
      <c r="H79" s="30">
        <f t="shared" si="15"/>
        <v>11.386409182000365</v>
      </c>
      <c r="I79" s="30">
        <f t="shared" si="16"/>
        <v>9.1091273456002924</v>
      </c>
      <c r="J79" s="37">
        <f t="shared" si="9"/>
        <v>11.386409182000365</v>
      </c>
      <c r="K79" s="37">
        <f t="shared" si="10"/>
        <v>2.2772818364000647</v>
      </c>
    </row>
    <row r="80" spans="1:29" x14ac:dyDescent="0.45">
      <c r="A80">
        <f t="shared" si="8"/>
        <v>4.9125689138508104</v>
      </c>
      <c r="B80" s="32">
        <v>1448</v>
      </c>
      <c r="C80" s="54">
        <v>11760</v>
      </c>
      <c r="D80" s="54">
        <v>11790</v>
      </c>
      <c r="E80" s="54">
        <v>11765</v>
      </c>
      <c r="F80" s="30"/>
      <c r="G80" s="30">
        <f t="shared" si="14"/>
        <v>18.218254691200585</v>
      </c>
      <c r="H80" s="30">
        <f t="shared" si="15"/>
        <v>13.663691018400439</v>
      </c>
      <c r="I80" s="30">
        <f t="shared" si="16"/>
        <v>15.940972854800512</v>
      </c>
      <c r="J80" s="37">
        <f t="shared" si="9"/>
        <v>15.940972854800512</v>
      </c>
      <c r="K80" s="37">
        <f t="shared" si="10"/>
        <v>2.2772818364000771</v>
      </c>
    </row>
    <row r="81" spans="1:11" x14ac:dyDescent="0.45">
      <c r="A81" s="30"/>
      <c r="B81" s="31"/>
      <c r="C81" s="30"/>
      <c r="D81" s="30"/>
      <c r="E81" s="30"/>
      <c r="F81" s="42" t="s">
        <v>3</v>
      </c>
      <c r="G81" s="30">
        <f>SLOPE(G63:G80,$A$63:$A$80)</f>
        <v>3.69175504552314</v>
      </c>
      <c r="H81" s="30">
        <f>SLOPE(H63:H80,$A$63:$A$80)</f>
        <v>2.5621736336792633</v>
      </c>
      <c r="I81" s="30">
        <f>SLOPE(I63:I80,$A$63:$A$80)</f>
        <v>3.0713766641349527</v>
      </c>
      <c r="J81" s="37"/>
      <c r="K81" s="37"/>
    </row>
    <row r="82" spans="1:11" x14ac:dyDescent="0.45">
      <c r="B82" s="1"/>
      <c r="G82" s="10" t="s">
        <v>12</v>
      </c>
      <c r="H82" s="11">
        <f>AVERAGE(G81:I81)</f>
        <v>3.1084351144457849</v>
      </c>
      <c r="J82" s="37"/>
      <c r="K82" s="37"/>
    </row>
    <row r="83" spans="1:11" x14ac:dyDescent="0.45">
      <c r="B83" s="1"/>
      <c r="G83" s="10" t="s">
        <v>13</v>
      </c>
      <c r="H83" s="11">
        <f>_xlfn.STDEV.S(G81:I81)</f>
        <v>0.56570181018835863</v>
      </c>
    </row>
    <row r="85" spans="1:11" x14ac:dyDescent="0.45">
      <c r="B85" s="9" t="s">
        <v>32</v>
      </c>
    </row>
    <row r="86" spans="1:11" x14ac:dyDescent="0.45">
      <c r="A86" s="7"/>
      <c r="C86" s="59" t="s">
        <v>31</v>
      </c>
      <c r="D86" s="59"/>
      <c r="E86" s="59"/>
      <c r="G86" s="60" t="s">
        <v>1</v>
      </c>
      <c r="H86" s="60"/>
      <c r="I86" s="60"/>
    </row>
    <row r="87" spans="1:11" x14ac:dyDescent="0.45">
      <c r="B87" s="32" t="s">
        <v>2</v>
      </c>
      <c r="C87" s="33" t="s">
        <v>5</v>
      </c>
      <c r="D87" s="33" t="s">
        <v>6</v>
      </c>
      <c r="E87" s="33" t="s">
        <v>7</v>
      </c>
      <c r="G87" s="41" t="s">
        <v>5</v>
      </c>
      <c r="H87" s="39" t="s">
        <v>6</v>
      </c>
      <c r="I87" s="40" t="s">
        <v>7</v>
      </c>
    </row>
    <row r="88" spans="1:11" x14ac:dyDescent="0.45">
      <c r="A88">
        <f>SQRT(B88/60)</f>
        <v>0</v>
      </c>
      <c r="B88" s="32">
        <v>0</v>
      </c>
      <c r="C88" s="51">
        <v>10755</v>
      </c>
      <c r="D88" s="51">
        <v>10670</v>
      </c>
      <c r="E88" s="51">
        <v>10700</v>
      </c>
      <c r="G88" s="29">
        <f t="shared" ref="G88:I89" si="17">(C88-C$88)/(0.000998*$B$33)</f>
        <v>0</v>
      </c>
      <c r="H88" s="29">
        <f t="shared" si="17"/>
        <v>0</v>
      </c>
      <c r="I88" s="29">
        <f t="shared" si="17"/>
        <v>0</v>
      </c>
      <c r="J88" s="37">
        <f>AVERAGE(G88:I88,G113:I113)</f>
        <v>0</v>
      </c>
      <c r="K88" s="37">
        <f>_xlfn.STDEV.S(G88:I88,G113:I113)</f>
        <v>0</v>
      </c>
    </row>
    <row r="89" spans="1:11" x14ac:dyDescent="0.45">
      <c r="A89">
        <f t="shared" ref="A89:A105" si="18">SQRT(B89/60)</f>
        <v>0.12909944487358055</v>
      </c>
      <c r="B89" s="32">
        <v>1</v>
      </c>
      <c r="C89" s="51">
        <v>10760</v>
      </c>
      <c r="D89" s="51">
        <v>10675</v>
      </c>
      <c r="E89" s="51">
        <v>10705</v>
      </c>
      <c r="G89" s="29">
        <f t="shared" si="17"/>
        <v>2.2772818364000731</v>
      </c>
      <c r="H89" s="29">
        <f t="shared" si="17"/>
        <v>2.2772818364000731</v>
      </c>
      <c r="I89" s="29">
        <f t="shared" si="17"/>
        <v>2.2772818364000731</v>
      </c>
      <c r="J89" s="37">
        <f>AVERAGE(G89:I89,G114:I114)</f>
        <v>2.2772818364000731</v>
      </c>
      <c r="K89" s="37">
        <f t="shared" ref="K89:K105" si="19">_xlfn.STDEV.S(G89:I89)</f>
        <v>0</v>
      </c>
    </row>
    <row r="90" spans="1:11" x14ac:dyDescent="0.45">
      <c r="A90">
        <f t="shared" si="18"/>
        <v>0.2581988897471611</v>
      </c>
      <c r="B90" s="32">
        <v>4</v>
      </c>
      <c r="C90" s="51">
        <v>10765</v>
      </c>
      <c r="D90" s="51">
        <v>10675</v>
      </c>
      <c r="E90" s="51">
        <v>10710</v>
      </c>
      <c r="G90" s="29">
        <f t="shared" ref="G90:G91" si="20">(C90-C$88)/(0.000998*$B$33)</f>
        <v>4.5545636728001462</v>
      </c>
      <c r="H90" s="29">
        <f t="shared" ref="H90:H91" si="21">(D90-D$88)/(0.000998*$B$33)</f>
        <v>2.2772818364000731</v>
      </c>
      <c r="I90" s="29">
        <f t="shared" ref="I90:I91" si="22">(E90-E$88)/(0.000998*$B$33)</f>
        <v>4.5545636728001462</v>
      </c>
      <c r="J90" s="37">
        <f t="shared" ref="J90:J105" si="23">AVERAGE(G90:I90,G115:I115)</f>
        <v>3.795469727333455</v>
      </c>
      <c r="K90" s="37">
        <f t="shared" si="19"/>
        <v>1.3147892812662287</v>
      </c>
    </row>
    <row r="91" spans="1:11" x14ac:dyDescent="0.45">
      <c r="A91">
        <f t="shared" si="18"/>
        <v>0.3872983346207417</v>
      </c>
      <c r="B91" s="32">
        <v>9</v>
      </c>
      <c r="C91" s="51">
        <v>10765</v>
      </c>
      <c r="D91" s="51">
        <v>10680</v>
      </c>
      <c r="E91" s="51">
        <v>10710</v>
      </c>
      <c r="G91" s="29">
        <f t="shared" si="20"/>
        <v>4.5545636728001462</v>
      </c>
      <c r="H91" s="29">
        <f t="shared" si="21"/>
        <v>4.5545636728001462</v>
      </c>
      <c r="I91" s="29">
        <f t="shared" si="22"/>
        <v>4.5545636728001462</v>
      </c>
      <c r="J91" s="37">
        <f t="shared" si="23"/>
        <v>4.1750167000668004</v>
      </c>
      <c r="K91" s="37">
        <f t="shared" si="19"/>
        <v>0</v>
      </c>
    </row>
    <row r="92" spans="1:11" x14ac:dyDescent="0.45">
      <c r="A92">
        <f t="shared" si="18"/>
        <v>0.5163977794943222</v>
      </c>
      <c r="B92" s="32">
        <v>16</v>
      </c>
      <c r="C92" s="51">
        <v>10765</v>
      </c>
      <c r="D92" s="51">
        <v>10680</v>
      </c>
      <c r="E92" s="51">
        <v>10710</v>
      </c>
      <c r="G92" s="29">
        <f t="shared" ref="G92:G105" si="24">(C92-C$88)/(0.000998*$B$33)</f>
        <v>4.5545636728001462</v>
      </c>
      <c r="H92" s="29">
        <f t="shared" ref="H92:H105" si="25">(D92-D$88)/(0.000998*$B$33)</f>
        <v>4.5545636728001462</v>
      </c>
      <c r="I92" s="29">
        <f t="shared" ref="I92:I105" si="26">(E92-E$88)/(0.000998*$B$33)</f>
        <v>4.5545636728001462</v>
      </c>
      <c r="J92" s="37">
        <f t="shared" si="23"/>
        <v>4.1750167000668004</v>
      </c>
      <c r="K92" s="37">
        <f t="shared" si="19"/>
        <v>0</v>
      </c>
    </row>
    <row r="93" spans="1:11" x14ac:dyDescent="0.45">
      <c r="A93">
        <f t="shared" si="18"/>
        <v>0.6454972243679028</v>
      </c>
      <c r="B93" s="32">
        <v>25</v>
      </c>
      <c r="C93" s="51">
        <v>10770</v>
      </c>
      <c r="D93" s="51">
        <v>10680</v>
      </c>
      <c r="E93" s="51">
        <v>10710</v>
      </c>
      <c r="G93" s="29">
        <f t="shared" si="24"/>
        <v>6.8318455092002193</v>
      </c>
      <c r="H93" s="29">
        <f t="shared" si="25"/>
        <v>4.5545636728001462</v>
      </c>
      <c r="I93" s="29">
        <f t="shared" si="26"/>
        <v>4.5545636728001462</v>
      </c>
      <c r="J93" s="37">
        <f t="shared" si="23"/>
        <v>4.9341106455334911</v>
      </c>
      <c r="K93" s="37">
        <f t="shared" si="19"/>
        <v>1.3147892812662261</v>
      </c>
    </row>
    <row r="94" spans="1:11" x14ac:dyDescent="0.45">
      <c r="A94">
        <f t="shared" si="18"/>
        <v>0.7745966692414834</v>
      </c>
      <c r="B94" s="32">
        <v>36</v>
      </c>
      <c r="C94" s="51">
        <v>10770</v>
      </c>
      <c r="D94" s="51">
        <v>10680</v>
      </c>
      <c r="E94" s="51">
        <v>10710</v>
      </c>
      <c r="G94" s="29">
        <f t="shared" si="24"/>
        <v>6.8318455092002193</v>
      </c>
      <c r="H94" s="29">
        <f t="shared" si="25"/>
        <v>4.5545636728001462</v>
      </c>
      <c r="I94" s="29">
        <f t="shared" si="26"/>
        <v>4.5545636728001462</v>
      </c>
      <c r="J94" s="37">
        <f t="shared" si="23"/>
        <v>5.3136576182668369</v>
      </c>
      <c r="K94" s="37">
        <f t="shared" si="19"/>
        <v>1.3147892812662261</v>
      </c>
    </row>
    <row r="95" spans="1:11" x14ac:dyDescent="0.45">
      <c r="A95">
        <f t="shared" si="18"/>
        <v>0.9036961141150639</v>
      </c>
      <c r="B95" s="32">
        <v>49</v>
      </c>
      <c r="C95" s="51">
        <v>10770</v>
      </c>
      <c r="D95" s="51">
        <v>10680</v>
      </c>
      <c r="E95" s="51">
        <v>10715</v>
      </c>
      <c r="G95" s="29">
        <f t="shared" si="24"/>
        <v>6.8318455092002193</v>
      </c>
      <c r="H95" s="29">
        <f t="shared" si="25"/>
        <v>4.5545636728001462</v>
      </c>
      <c r="I95" s="29">
        <f t="shared" si="26"/>
        <v>6.8318455092002193</v>
      </c>
      <c r="J95" s="37">
        <f t="shared" si="23"/>
        <v>5.6932045910001827</v>
      </c>
      <c r="K95" s="37">
        <f t="shared" si="19"/>
        <v>1.3147892812662287</v>
      </c>
    </row>
    <row r="96" spans="1:11" x14ac:dyDescent="0.45">
      <c r="A96">
        <f t="shared" si="18"/>
        <v>1.0327955589886444</v>
      </c>
      <c r="B96" s="32">
        <v>64</v>
      </c>
      <c r="C96" s="51">
        <v>10770</v>
      </c>
      <c r="D96" s="51">
        <v>10685</v>
      </c>
      <c r="E96" s="51">
        <v>10715</v>
      </c>
      <c r="G96" s="29">
        <f t="shared" si="24"/>
        <v>6.8318455092002193</v>
      </c>
      <c r="H96" s="29">
        <f t="shared" si="25"/>
        <v>6.8318455092002193</v>
      </c>
      <c r="I96" s="29">
        <f t="shared" si="26"/>
        <v>6.8318455092002193</v>
      </c>
      <c r="J96" s="37">
        <f t="shared" si="23"/>
        <v>6.4522985364668735</v>
      </c>
      <c r="K96" s="37">
        <f t="shared" si="19"/>
        <v>1.0877919644084146E-15</v>
      </c>
    </row>
    <row r="97" spans="1:11" x14ac:dyDescent="0.45">
      <c r="A97">
        <f t="shared" si="18"/>
        <v>1.1618950038622251</v>
      </c>
      <c r="B97" s="32">
        <v>81</v>
      </c>
      <c r="C97" s="51">
        <v>10770</v>
      </c>
      <c r="D97" s="51">
        <v>10685</v>
      </c>
      <c r="E97" s="51">
        <v>10715</v>
      </c>
      <c r="G97" s="29">
        <f t="shared" si="24"/>
        <v>6.8318455092002193</v>
      </c>
      <c r="H97" s="29">
        <f t="shared" si="25"/>
        <v>6.8318455092002193</v>
      </c>
      <c r="I97" s="29">
        <f t="shared" si="26"/>
        <v>6.8318455092002193</v>
      </c>
      <c r="J97" s="37">
        <f t="shared" si="23"/>
        <v>6.4522985364668735</v>
      </c>
      <c r="K97" s="37">
        <f t="shared" si="19"/>
        <v>1.0877919644084146E-15</v>
      </c>
    </row>
    <row r="98" spans="1:11" x14ac:dyDescent="0.45">
      <c r="A98">
        <f t="shared" si="18"/>
        <v>1.2909944487358056</v>
      </c>
      <c r="B98" s="32">
        <v>100</v>
      </c>
      <c r="C98" s="51">
        <v>10770</v>
      </c>
      <c r="D98" s="51">
        <v>10685</v>
      </c>
      <c r="E98" s="51">
        <v>10720</v>
      </c>
      <c r="G98" s="29">
        <f t="shared" si="24"/>
        <v>6.8318455092002193</v>
      </c>
      <c r="H98" s="29">
        <f t="shared" si="25"/>
        <v>6.8318455092002193</v>
      </c>
      <c r="I98" s="29">
        <f t="shared" si="26"/>
        <v>9.1091273456002924</v>
      </c>
      <c r="J98" s="37">
        <f t="shared" si="23"/>
        <v>7.59093945466691</v>
      </c>
      <c r="K98" s="37">
        <f t="shared" si="19"/>
        <v>1.3147892812662316</v>
      </c>
    </row>
    <row r="99" spans="1:11" x14ac:dyDescent="0.45">
      <c r="A99">
        <f t="shared" si="18"/>
        <v>1.4200938936093861</v>
      </c>
      <c r="B99" s="32">
        <v>121</v>
      </c>
      <c r="C99" s="51">
        <v>10770</v>
      </c>
      <c r="D99" s="51">
        <v>10685</v>
      </c>
      <c r="E99" s="51">
        <v>10720</v>
      </c>
      <c r="G99" s="29">
        <f t="shared" si="24"/>
        <v>6.8318455092002193</v>
      </c>
      <c r="H99" s="29">
        <f t="shared" si="25"/>
        <v>6.8318455092002193</v>
      </c>
      <c r="I99" s="29">
        <f t="shared" si="26"/>
        <v>9.1091273456002924</v>
      </c>
      <c r="J99" s="37">
        <f t="shared" si="23"/>
        <v>7.59093945466691</v>
      </c>
      <c r="K99" s="37">
        <f t="shared" si="19"/>
        <v>1.3147892812662316</v>
      </c>
    </row>
    <row r="100" spans="1:11" x14ac:dyDescent="0.45">
      <c r="A100">
        <f t="shared" si="18"/>
        <v>1.5491933384829668</v>
      </c>
      <c r="B100" s="32">
        <v>144</v>
      </c>
      <c r="C100" s="51">
        <v>10775</v>
      </c>
      <c r="D100" s="51">
        <v>10685</v>
      </c>
      <c r="E100" s="51">
        <v>10720</v>
      </c>
      <c r="G100" s="29">
        <f t="shared" si="24"/>
        <v>9.1091273456002924</v>
      </c>
      <c r="H100" s="29">
        <f t="shared" si="25"/>
        <v>6.8318455092002193</v>
      </c>
      <c r="I100" s="29">
        <f t="shared" si="26"/>
        <v>9.1091273456002924</v>
      </c>
      <c r="J100" s="37">
        <f t="shared" si="23"/>
        <v>7.9704864274002567</v>
      </c>
      <c r="K100" s="37">
        <f t="shared" si="19"/>
        <v>1.3147892812662207</v>
      </c>
    </row>
    <row r="101" spans="1:11" x14ac:dyDescent="0.45">
      <c r="A101">
        <f t="shared" si="18"/>
        <v>1.6782927833565473</v>
      </c>
      <c r="B101" s="32">
        <v>169</v>
      </c>
      <c r="C101" s="51">
        <v>10775</v>
      </c>
      <c r="D101" s="51">
        <v>10685</v>
      </c>
      <c r="E101" s="51">
        <v>10720</v>
      </c>
      <c r="G101" s="29">
        <f t="shared" si="24"/>
        <v>9.1091273456002924</v>
      </c>
      <c r="H101" s="29">
        <f t="shared" si="25"/>
        <v>6.8318455092002193</v>
      </c>
      <c r="I101" s="29">
        <f t="shared" si="26"/>
        <v>9.1091273456002924</v>
      </c>
      <c r="J101" s="37">
        <f t="shared" si="23"/>
        <v>7.9704864274002567</v>
      </c>
      <c r="K101" s="37">
        <f t="shared" si="19"/>
        <v>1.3147892812662207</v>
      </c>
    </row>
    <row r="102" spans="1:11" x14ac:dyDescent="0.45">
      <c r="A102">
        <f t="shared" si="18"/>
        <v>1.8073922282301278</v>
      </c>
      <c r="B102" s="32">
        <v>196</v>
      </c>
      <c r="C102" s="54">
        <v>10775</v>
      </c>
      <c r="D102" s="54">
        <v>10690</v>
      </c>
      <c r="E102" s="54">
        <v>10720</v>
      </c>
      <c r="G102" s="29">
        <f t="shared" si="24"/>
        <v>9.1091273456002924</v>
      </c>
      <c r="H102" s="29">
        <f t="shared" si="25"/>
        <v>9.1091273456002924</v>
      </c>
      <c r="I102" s="29">
        <f t="shared" si="26"/>
        <v>9.1091273456002924</v>
      </c>
      <c r="J102" s="37">
        <f t="shared" si="23"/>
        <v>8.3500334001336025</v>
      </c>
      <c r="K102" s="37">
        <f t="shared" si="19"/>
        <v>0</v>
      </c>
    </row>
    <row r="103" spans="1:11" x14ac:dyDescent="0.45">
      <c r="A103">
        <f t="shared" si="18"/>
        <v>1.9364916731037085</v>
      </c>
      <c r="B103" s="32">
        <v>225</v>
      </c>
      <c r="C103" s="54">
        <v>10780</v>
      </c>
      <c r="D103" s="54">
        <v>10690</v>
      </c>
      <c r="E103" s="54">
        <v>10725</v>
      </c>
      <c r="G103" s="29">
        <f t="shared" si="24"/>
        <v>11.386409182000365</v>
      </c>
      <c r="H103" s="29">
        <f t="shared" si="25"/>
        <v>9.1091273456002924</v>
      </c>
      <c r="I103" s="29">
        <f t="shared" si="26"/>
        <v>11.386409182000365</v>
      </c>
      <c r="J103" s="37">
        <f t="shared" si="23"/>
        <v>10.247768263800328</v>
      </c>
      <c r="K103" s="37">
        <f t="shared" si="19"/>
        <v>1.314789281266237</v>
      </c>
    </row>
    <row r="104" spans="1:11" x14ac:dyDescent="0.45">
      <c r="A104">
        <f t="shared" si="18"/>
        <v>2.0655911179772888</v>
      </c>
      <c r="B104" s="32">
        <v>256</v>
      </c>
      <c r="C104" s="54">
        <v>10775</v>
      </c>
      <c r="D104" s="54">
        <v>10690</v>
      </c>
      <c r="E104" s="54">
        <v>10720</v>
      </c>
      <c r="G104" s="29">
        <f t="shared" si="24"/>
        <v>9.1091273456002924</v>
      </c>
      <c r="H104" s="29">
        <f t="shared" si="25"/>
        <v>9.1091273456002924</v>
      </c>
      <c r="I104" s="29">
        <f t="shared" si="26"/>
        <v>9.1091273456002924</v>
      </c>
      <c r="J104" s="37">
        <f t="shared" si="23"/>
        <v>9.4886743183336382</v>
      </c>
      <c r="K104" s="37">
        <f t="shared" si="19"/>
        <v>0</v>
      </c>
    </row>
    <row r="105" spans="1:11" x14ac:dyDescent="0.45">
      <c r="A105">
        <f t="shared" si="18"/>
        <v>4.9125689138508104</v>
      </c>
      <c r="B105" s="32">
        <v>1448</v>
      </c>
      <c r="C105" s="54">
        <v>10790</v>
      </c>
      <c r="D105" s="54">
        <v>10695</v>
      </c>
      <c r="E105" s="54">
        <v>10735</v>
      </c>
      <c r="G105" s="29">
        <f t="shared" si="24"/>
        <v>15.940972854800512</v>
      </c>
      <c r="H105" s="29">
        <f t="shared" si="25"/>
        <v>11.386409182000365</v>
      </c>
      <c r="I105" s="29">
        <f t="shared" si="26"/>
        <v>15.940972854800512</v>
      </c>
      <c r="J105" s="37">
        <f t="shared" si="23"/>
        <v>14.802331936600476</v>
      </c>
      <c r="K105" s="37">
        <f t="shared" si="19"/>
        <v>2.6295785625324632</v>
      </c>
    </row>
    <row r="106" spans="1:11" x14ac:dyDescent="0.45">
      <c r="B106" s="1"/>
      <c r="F106" s="4" t="s">
        <v>3</v>
      </c>
      <c r="G106" s="29">
        <f>SLOPE(G88:G105,$A$63:$A$80)</f>
        <v>2.8938979664811124</v>
      </c>
      <c r="H106" s="29">
        <f>SLOPE(H88:H105,$A$63:$A$80)</f>
        <v>2.2073388630485442</v>
      </c>
      <c r="I106" s="29">
        <f>SLOPE(I88:I105,$A$63:$A$80)</f>
        <v>3.033786840223951</v>
      </c>
    </row>
    <row r="107" spans="1:11" x14ac:dyDescent="0.45">
      <c r="B107" s="1"/>
      <c r="F107" s="4"/>
      <c r="G107" s="50"/>
      <c r="H107" s="19"/>
      <c r="I107" s="18"/>
    </row>
    <row r="108" spans="1:11" x14ac:dyDescent="0.45">
      <c r="B108" s="1"/>
      <c r="F108" s="4"/>
      <c r="G108" s="50"/>
      <c r="H108" s="19"/>
      <c r="I108" s="18"/>
    </row>
    <row r="109" spans="1:11" ht="17.25" customHeight="1" x14ac:dyDescent="0.45">
      <c r="B109" s="1"/>
      <c r="F109" s="4"/>
    </row>
    <row r="110" spans="1:11" x14ac:dyDescent="0.45">
      <c r="B110" s="9" t="s">
        <v>32</v>
      </c>
      <c r="F110" s="4"/>
    </row>
    <row r="111" spans="1:11" x14ac:dyDescent="0.45">
      <c r="A111" s="7"/>
      <c r="C111" s="59" t="s">
        <v>31</v>
      </c>
      <c r="D111" s="59"/>
      <c r="E111" s="59"/>
      <c r="G111" s="60" t="s">
        <v>1</v>
      </c>
      <c r="H111" s="60"/>
      <c r="I111" s="60"/>
    </row>
    <row r="112" spans="1:11" x14ac:dyDescent="0.45">
      <c r="B112" s="32" t="s">
        <v>2</v>
      </c>
      <c r="C112" s="33" t="s">
        <v>35</v>
      </c>
      <c r="D112" s="33" t="s">
        <v>36</v>
      </c>
      <c r="E112" s="33" t="s">
        <v>37</v>
      </c>
      <c r="G112" s="41" t="s">
        <v>5</v>
      </c>
      <c r="H112" s="39" t="s">
        <v>6</v>
      </c>
      <c r="I112" s="40" t="s">
        <v>7</v>
      </c>
    </row>
    <row r="113" spans="1:9" x14ac:dyDescent="0.45">
      <c r="A113">
        <f>SQRT(B113/60)</f>
        <v>0</v>
      </c>
      <c r="B113" s="32">
        <v>0</v>
      </c>
      <c r="C113" s="51">
        <v>10790</v>
      </c>
      <c r="D113" s="51">
        <v>10730</v>
      </c>
      <c r="E113" s="51">
        <v>10755</v>
      </c>
      <c r="G113" s="29">
        <f t="shared" ref="G113:G130" si="27">(C113-C$113)/(0.000998*$B$33)</f>
        <v>0</v>
      </c>
      <c r="H113" s="29">
        <f t="shared" ref="H113:H130" si="28">(D113-D$113)/(0.000998*$B$33)</f>
        <v>0</v>
      </c>
      <c r="I113" s="29">
        <f t="shared" ref="I113:I130" si="29">(E113-E$113)/(0.000998*$B$33)</f>
        <v>0</v>
      </c>
    </row>
    <row r="114" spans="1:9" x14ac:dyDescent="0.45">
      <c r="A114">
        <f t="shared" ref="A114:A130" si="30">SQRT(B114/60)</f>
        <v>0.12909944487358055</v>
      </c>
      <c r="B114" s="32">
        <v>1</v>
      </c>
      <c r="C114" s="51">
        <v>10795</v>
      </c>
      <c r="D114" s="51">
        <v>10735</v>
      </c>
      <c r="E114" s="51">
        <v>10760</v>
      </c>
      <c r="G114" s="29">
        <f t="shared" si="27"/>
        <v>2.2772818364000731</v>
      </c>
      <c r="H114" s="29">
        <f t="shared" si="28"/>
        <v>2.2772818364000731</v>
      </c>
      <c r="I114" s="29">
        <f t="shared" si="29"/>
        <v>2.2772818364000731</v>
      </c>
    </row>
    <row r="115" spans="1:9" hidden="1" x14ac:dyDescent="0.45">
      <c r="A115">
        <f t="shared" si="30"/>
        <v>0</v>
      </c>
      <c r="B115" s="32"/>
      <c r="C115" s="51">
        <v>10800</v>
      </c>
      <c r="D115" s="51">
        <v>10735</v>
      </c>
      <c r="E115" s="51">
        <v>10765</v>
      </c>
      <c r="G115" s="29">
        <f t="shared" si="27"/>
        <v>4.5545636728001462</v>
      </c>
      <c r="H115" s="29">
        <f t="shared" si="28"/>
        <v>2.2772818364000731</v>
      </c>
      <c r="I115" s="29">
        <f t="shared" si="29"/>
        <v>4.5545636728001462</v>
      </c>
    </row>
    <row r="116" spans="1:9" hidden="1" x14ac:dyDescent="0.45">
      <c r="A116">
        <f t="shared" si="30"/>
        <v>0</v>
      </c>
      <c r="B116" s="32"/>
      <c r="C116" s="51">
        <v>10800</v>
      </c>
      <c r="D116" s="51">
        <v>10735</v>
      </c>
      <c r="E116" s="51">
        <v>10765</v>
      </c>
      <c r="G116" s="29">
        <f t="shared" si="27"/>
        <v>4.5545636728001462</v>
      </c>
      <c r="H116" s="29">
        <f t="shared" si="28"/>
        <v>2.2772818364000731</v>
      </c>
      <c r="I116" s="29">
        <f t="shared" si="29"/>
        <v>4.5545636728001462</v>
      </c>
    </row>
    <row r="117" spans="1:9" x14ac:dyDescent="0.45">
      <c r="A117">
        <f t="shared" si="30"/>
        <v>0.5163977794943222</v>
      </c>
      <c r="B117" s="32">
        <v>16</v>
      </c>
      <c r="C117" s="51">
        <v>10800</v>
      </c>
      <c r="D117" s="51">
        <v>10735</v>
      </c>
      <c r="E117" s="51">
        <v>10765</v>
      </c>
      <c r="G117" s="29">
        <f t="shared" si="27"/>
        <v>4.5545636728001462</v>
      </c>
      <c r="H117" s="29">
        <f t="shared" si="28"/>
        <v>2.2772818364000731</v>
      </c>
      <c r="I117" s="29">
        <f t="shared" si="29"/>
        <v>4.5545636728001462</v>
      </c>
    </row>
    <row r="118" spans="1:9" x14ac:dyDescent="0.45">
      <c r="A118">
        <f t="shared" si="30"/>
        <v>0.6454972243679028</v>
      </c>
      <c r="B118" s="32">
        <v>25</v>
      </c>
      <c r="C118" s="51">
        <v>10800</v>
      </c>
      <c r="D118" s="51">
        <v>10740</v>
      </c>
      <c r="E118" s="51">
        <v>10765</v>
      </c>
      <c r="G118" s="29">
        <f t="shared" si="27"/>
        <v>4.5545636728001462</v>
      </c>
      <c r="H118" s="29">
        <f t="shared" si="28"/>
        <v>4.5545636728001462</v>
      </c>
      <c r="I118" s="29">
        <f t="shared" si="29"/>
        <v>4.5545636728001462</v>
      </c>
    </row>
    <row r="119" spans="1:9" x14ac:dyDescent="0.45">
      <c r="A119">
        <f t="shared" si="30"/>
        <v>0.7745966692414834</v>
      </c>
      <c r="B119" s="32">
        <v>36</v>
      </c>
      <c r="C119" s="51">
        <v>10800</v>
      </c>
      <c r="D119" s="51">
        <v>10740</v>
      </c>
      <c r="E119" s="51">
        <v>10770</v>
      </c>
      <c r="G119" s="29">
        <f t="shared" si="27"/>
        <v>4.5545636728001462</v>
      </c>
      <c r="H119" s="29">
        <f t="shared" si="28"/>
        <v>4.5545636728001462</v>
      </c>
      <c r="I119" s="29">
        <f t="shared" si="29"/>
        <v>6.8318455092002193</v>
      </c>
    </row>
    <row r="120" spans="1:9" x14ac:dyDescent="0.45">
      <c r="A120">
        <f t="shared" si="30"/>
        <v>0.9036961141150639</v>
      </c>
      <c r="B120" s="32">
        <v>49</v>
      </c>
      <c r="C120" s="51">
        <v>10800</v>
      </c>
      <c r="D120" s="51">
        <v>10740</v>
      </c>
      <c r="E120" s="51">
        <v>10770</v>
      </c>
      <c r="G120" s="29">
        <f t="shared" si="27"/>
        <v>4.5545636728001462</v>
      </c>
      <c r="H120" s="29">
        <f t="shared" si="28"/>
        <v>4.5545636728001462</v>
      </c>
      <c r="I120" s="29">
        <f t="shared" si="29"/>
        <v>6.8318455092002193</v>
      </c>
    </row>
    <row r="121" spans="1:9" x14ac:dyDescent="0.45">
      <c r="A121">
        <f t="shared" si="30"/>
        <v>1.0327955589886444</v>
      </c>
      <c r="B121" s="32">
        <v>64</v>
      </c>
      <c r="C121" s="51">
        <v>10805</v>
      </c>
      <c r="D121" s="51">
        <v>10740</v>
      </c>
      <c r="E121" s="51">
        <v>10770</v>
      </c>
      <c r="G121" s="29">
        <f t="shared" si="27"/>
        <v>6.8318455092002193</v>
      </c>
      <c r="H121" s="29">
        <f t="shared" si="28"/>
        <v>4.5545636728001462</v>
      </c>
      <c r="I121" s="29">
        <f t="shared" si="29"/>
        <v>6.8318455092002193</v>
      </c>
    </row>
    <row r="122" spans="1:9" x14ac:dyDescent="0.45">
      <c r="A122">
        <f t="shared" si="30"/>
        <v>1.1618950038622251</v>
      </c>
      <c r="B122" s="32">
        <v>81</v>
      </c>
      <c r="C122" s="51">
        <v>10805</v>
      </c>
      <c r="D122" s="51">
        <v>10740</v>
      </c>
      <c r="E122" s="51">
        <v>10770</v>
      </c>
      <c r="G122" s="29">
        <f t="shared" si="27"/>
        <v>6.8318455092002193</v>
      </c>
      <c r="H122" s="29">
        <f t="shared" si="28"/>
        <v>4.5545636728001462</v>
      </c>
      <c r="I122" s="29">
        <f t="shared" si="29"/>
        <v>6.8318455092002193</v>
      </c>
    </row>
    <row r="123" spans="1:9" x14ac:dyDescent="0.45">
      <c r="A123">
        <f t="shared" si="30"/>
        <v>1.2909944487358056</v>
      </c>
      <c r="B123" s="32">
        <v>100</v>
      </c>
      <c r="C123" s="51">
        <v>10805</v>
      </c>
      <c r="D123" s="51">
        <v>10745</v>
      </c>
      <c r="E123" s="51">
        <v>10775</v>
      </c>
      <c r="G123" s="29">
        <f t="shared" si="27"/>
        <v>6.8318455092002193</v>
      </c>
      <c r="H123" s="29">
        <f t="shared" si="28"/>
        <v>6.8318455092002193</v>
      </c>
      <c r="I123" s="29">
        <f t="shared" si="29"/>
        <v>9.1091273456002924</v>
      </c>
    </row>
    <row r="124" spans="1:9" x14ac:dyDescent="0.45">
      <c r="A124">
        <f t="shared" si="30"/>
        <v>1.4200938936093861</v>
      </c>
      <c r="B124" s="32">
        <v>121</v>
      </c>
      <c r="C124" s="51">
        <v>10805</v>
      </c>
      <c r="D124" s="51">
        <v>10745</v>
      </c>
      <c r="E124" s="51">
        <v>10775</v>
      </c>
      <c r="G124" s="29">
        <f t="shared" si="27"/>
        <v>6.8318455092002193</v>
      </c>
      <c r="H124" s="29">
        <f t="shared" si="28"/>
        <v>6.8318455092002193</v>
      </c>
      <c r="I124" s="29">
        <f t="shared" si="29"/>
        <v>9.1091273456002924</v>
      </c>
    </row>
    <row r="125" spans="1:9" x14ac:dyDescent="0.45">
      <c r="A125">
        <f t="shared" si="30"/>
        <v>1.5491933384829668</v>
      </c>
      <c r="B125" s="32">
        <v>144</v>
      </c>
      <c r="C125" s="51">
        <v>10805</v>
      </c>
      <c r="D125" s="51">
        <v>10745</v>
      </c>
      <c r="E125" s="51">
        <v>10775</v>
      </c>
      <c r="G125" s="29">
        <f t="shared" si="27"/>
        <v>6.8318455092002193</v>
      </c>
      <c r="H125" s="29">
        <f t="shared" si="28"/>
        <v>6.8318455092002193</v>
      </c>
      <c r="I125" s="29">
        <f t="shared" si="29"/>
        <v>9.1091273456002924</v>
      </c>
    </row>
    <row r="126" spans="1:9" x14ac:dyDescent="0.45">
      <c r="A126">
        <f t="shared" si="30"/>
        <v>1.6782927833565473</v>
      </c>
      <c r="B126" s="32">
        <v>169</v>
      </c>
      <c r="C126" s="51">
        <v>10805</v>
      </c>
      <c r="D126" s="51">
        <v>10745</v>
      </c>
      <c r="E126" s="51">
        <v>10775</v>
      </c>
      <c r="G126" s="29">
        <f t="shared" si="27"/>
        <v>6.8318455092002193</v>
      </c>
      <c r="H126" s="29">
        <f t="shared" si="28"/>
        <v>6.8318455092002193</v>
      </c>
      <c r="I126" s="29">
        <f t="shared" si="29"/>
        <v>9.1091273456002924</v>
      </c>
    </row>
    <row r="127" spans="1:9" x14ac:dyDescent="0.45">
      <c r="A127">
        <f t="shared" si="30"/>
        <v>1.8073922282301278</v>
      </c>
      <c r="B127" s="32">
        <v>196</v>
      </c>
      <c r="C127" s="54">
        <v>10805</v>
      </c>
      <c r="D127" s="54">
        <v>10745</v>
      </c>
      <c r="E127" s="54">
        <v>10775</v>
      </c>
      <c r="G127" s="29">
        <f t="shared" si="27"/>
        <v>6.8318455092002193</v>
      </c>
      <c r="H127" s="29">
        <f t="shared" si="28"/>
        <v>6.8318455092002193</v>
      </c>
      <c r="I127" s="29">
        <f t="shared" si="29"/>
        <v>9.1091273456002924</v>
      </c>
    </row>
    <row r="128" spans="1:9" x14ac:dyDescent="0.45">
      <c r="A128">
        <f t="shared" si="30"/>
        <v>1.9364916731037085</v>
      </c>
      <c r="B128" s="32">
        <v>225</v>
      </c>
      <c r="C128" s="54">
        <v>10810</v>
      </c>
      <c r="D128" s="54">
        <v>10750</v>
      </c>
      <c r="E128" s="54">
        <v>10780</v>
      </c>
      <c r="G128" s="29">
        <f t="shared" si="27"/>
        <v>9.1091273456002924</v>
      </c>
      <c r="H128" s="29">
        <f t="shared" si="28"/>
        <v>9.1091273456002924</v>
      </c>
      <c r="I128" s="29">
        <f t="shared" si="29"/>
        <v>11.386409182000365</v>
      </c>
    </row>
    <row r="129" spans="1:9" x14ac:dyDescent="0.45">
      <c r="A129">
        <f t="shared" si="30"/>
        <v>2.0655911179772888</v>
      </c>
      <c r="B129" s="32">
        <v>256</v>
      </c>
      <c r="C129" s="54">
        <v>10810</v>
      </c>
      <c r="D129" s="54">
        <v>10750</v>
      </c>
      <c r="E129" s="54">
        <v>10780</v>
      </c>
      <c r="G129" s="29">
        <f t="shared" si="27"/>
        <v>9.1091273456002924</v>
      </c>
      <c r="H129" s="29">
        <f t="shared" si="28"/>
        <v>9.1091273456002924</v>
      </c>
      <c r="I129" s="29">
        <f t="shared" si="29"/>
        <v>11.386409182000365</v>
      </c>
    </row>
    <row r="130" spans="1:9" x14ac:dyDescent="0.45">
      <c r="A130">
        <f t="shared" si="30"/>
        <v>4.9125689138508104</v>
      </c>
      <c r="B130" s="32">
        <v>1448</v>
      </c>
      <c r="C130" s="54">
        <v>10820</v>
      </c>
      <c r="D130" s="54">
        <v>10760</v>
      </c>
      <c r="E130" s="54">
        <v>10795</v>
      </c>
      <c r="G130" s="29">
        <f t="shared" si="27"/>
        <v>13.663691018400439</v>
      </c>
      <c r="H130" s="29">
        <f t="shared" si="28"/>
        <v>13.663691018400439</v>
      </c>
      <c r="I130" s="29">
        <f t="shared" si="29"/>
        <v>18.218254691200585</v>
      </c>
    </row>
    <row r="131" spans="1:9" x14ac:dyDescent="0.45">
      <c r="B131" s="1"/>
      <c r="F131" s="4" t="s">
        <v>3</v>
      </c>
      <c r="G131" s="29">
        <f>SLOPE(G113:G130,$A$63:$A$80)</f>
        <v>2.4365188966646332</v>
      </c>
      <c r="H131" s="29">
        <f>SLOPE(H113:H130,$A$63:$A$80)</f>
        <v>2.749141755818576</v>
      </c>
      <c r="I131" s="29">
        <f>SLOPE(I113:I130,$A$63:$A$80)</f>
        <v>3.4680554722115606</v>
      </c>
    </row>
    <row r="132" spans="1:9" x14ac:dyDescent="0.45">
      <c r="B132" s="1"/>
      <c r="G132" s="15" t="s">
        <v>12</v>
      </c>
      <c r="H132" s="16">
        <f>AVERAGE(G131:I131,G106:I106)</f>
        <v>2.7981232990747298</v>
      </c>
    </row>
    <row r="133" spans="1:9" x14ac:dyDescent="0.45">
      <c r="B133" s="1"/>
      <c r="G133" s="15" t="s">
        <v>13</v>
      </c>
      <c r="H133" s="16">
        <f>_xlfn.STDEV.S(G131:I131,G106:I106)</f>
        <v>0.44625158675808035</v>
      </c>
    </row>
    <row r="134" spans="1:9" x14ac:dyDescent="0.45">
      <c r="B134" s="1"/>
    </row>
    <row r="135" spans="1:9" x14ac:dyDescent="0.45">
      <c r="B135" s="1"/>
    </row>
    <row r="136" spans="1:9" x14ac:dyDescent="0.45">
      <c r="B136" s="1"/>
    </row>
    <row r="137" spans="1:9" x14ac:dyDescent="0.45">
      <c r="B137" s="1"/>
    </row>
    <row r="138" spans="1:9" x14ac:dyDescent="0.45">
      <c r="B138" s="1"/>
    </row>
    <row r="139" spans="1:9" x14ac:dyDescent="0.45">
      <c r="B139" s="1"/>
    </row>
    <row r="140" spans="1:9" x14ac:dyDescent="0.45">
      <c r="B140" s="1"/>
    </row>
    <row r="141" spans="1:9" x14ac:dyDescent="0.45">
      <c r="B141" s="1"/>
    </row>
    <row r="142" spans="1:9" x14ac:dyDescent="0.45">
      <c r="B142" s="1"/>
    </row>
    <row r="143" spans="1:9" x14ac:dyDescent="0.45">
      <c r="B143" s="1"/>
    </row>
    <row r="144" spans="1:9" x14ac:dyDescent="0.45">
      <c r="B144" s="1"/>
    </row>
    <row r="145" spans="2:8" x14ac:dyDescent="0.45">
      <c r="B145" s="1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4"/>
      <c r="F149" s="4"/>
    </row>
    <row r="150" spans="2:8" s="5" customFormat="1" x14ac:dyDescent="0.45">
      <c r="B150" s="6"/>
    </row>
    <row r="151" spans="2:8" x14ac:dyDescent="0.45">
      <c r="B151" s="1"/>
      <c r="C151" s="1"/>
      <c r="F151" s="1"/>
    </row>
    <row r="152" spans="2:8" x14ac:dyDescent="0.45">
      <c r="B152" s="1"/>
      <c r="H152" s="2"/>
    </row>
    <row r="153" spans="2:8" x14ac:dyDescent="0.45">
      <c r="B153" s="1"/>
    </row>
    <row r="154" spans="2:8" x14ac:dyDescent="0.45">
      <c r="B154" s="1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1"/>
    </row>
    <row r="164" spans="2:8" x14ac:dyDescent="0.45">
      <c r="B164" s="1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4"/>
      <c r="F170" s="4"/>
    </row>
    <row r="171" spans="2:8" x14ac:dyDescent="0.45">
      <c r="B171" s="1"/>
      <c r="C171" s="1"/>
      <c r="F171" s="1"/>
    </row>
    <row r="172" spans="2:8" x14ac:dyDescent="0.45">
      <c r="B172" s="1"/>
      <c r="H172" s="2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F190" s="4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  <row r="286" spans="2:2" x14ac:dyDescent="0.45">
      <c r="B286" s="1"/>
    </row>
    <row r="287" spans="2:2" x14ac:dyDescent="0.45">
      <c r="B287" s="1"/>
    </row>
    <row r="288" spans="2:2" x14ac:dyDescent="0.45">
      <c r="B288" s="1"/>
    </row>
    <row r="289" spans="2:2" x14ac:dyDescent="0.45">
      <c r="B289" s="1"/>
    </row>
    <row r="290" spans="2:2" x14ac:dyDescent="0.45">
      <c r="B290" s="1"/>
    </row>
    <row r="291" spans="2:2" x14ac:dyDescent="0.45">
      <c r="B291" s="1"/>
    </row>
    <row r="292" spans="2:2" x14ac:dyDescent="0.45">
      <c r="B292" s="1"/>
    </row>
  </sheetData>
  <mergeCells count="8">
    <mergeCell ref="C111:E111"/>
    <mergeCell ref="G111:I111"/>
    <mergeCell ref="C36:E36"/>
    <mergeCell ref="G36:I36"/>
    <mergeCell ref="C61:E61"/>
    <mergeCell ref="G61:I61"/>
    <mergeCell ref="C86:E86"/>
    <mergeCell ref="G86:I86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C292"/>
  <sheetViews>
    <sheetView zoomScale="74" zoomScaleNormal="100" workbookViewId="0">
      <selection activeCell="B2" sqref="B2"/>
    </sheetView>
  </sheetViews>
  <sheetFormatPr defaultColWidth="8.73046875" defaultRowHeight="14.25" x14ac:dyDescent="0.45"/>
  <cols>
    <col min="1" max="1" width="22.59765625" customWidth="1"/>
    <col min="2" max="5" width="20.86328125" customWidth="1"/>
    <col min="6" max="6" width="11.132812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47" t="s">
        <v>33</v>
      </c>
    </row>
    <row r="2" spans="1:8" ht="23.25" x14ac:dyDescent="0.7">
      <c r="A2" s="12" t="s">
        <v>29</v>
      </c>
      <c r="B2" s="12"/>
    </row>
    <row r="4" spans="1:8" x14ac:dyDescent="0.45">
      <c r="A4" t="s">
        <v>18</v>
      </c>
      <c r="B4" s="20" t="s">
        <v>38</v>
      </c>
    </row>
    <row r="5" spans="1:8" x14ac:dyDescent="0.45">
      <c r="A5" t="s">
        <v>19</v>
      </c>
      <c r="B5" s="21" t="s">
        <v>39</v>
      </c>
    </row>
    <row r="6" spans="1:8" x14ac:dyDescent="0.45">
      <c r="A6" s="35" t="s">
        <v>20</v>
      </c>
      <c r="B6" s="21">
        <v>43812</v>
      </c>
      <c r="C6" s="17"/>
    </row>
    <row r="7" spans="1:8" x14ac:dyDescent="0.45">
      <c r="B7" s="17"/>
    </row>
    <row r="8" spans="1:8" x14ac:dyDescent="0.45">
      <c r="A8" s="8" t="s">
        <v>4</v>
      </c>
      <c r="D8" s="13" t="s">
        <v>16</v>
      </c>
    </row>
    <row r="9" spans="1:8" x14ac:dyDescent="0.45">
      <c r="A9" s="8"/>
      <c r="D9" s="13"/>
    </row>
    <row r="10" spans="1:8" x14ac:dyDescent="0.45">
      <c r="A10" s="8" t="s">
        <v>5</v>
      </c>
      <c r="B10" s="24" t="s">
        <v>14</v>
      </c>
      <c r="D10" s="13" t="s">
        <v>5</v>
      </c>
      <c r="E10" s="24" t="s">
        <v>14</v>
      </c>
      <c r="G10" s="13" t="s">
        <v>35</v>
      </c>
      <c r="H10" s="24" t="s">
        <v>14</v>
      </c>
    </row>
    <row r="11" spans="1:8" x14ac:dyDescent="0.45">
      <c r="A11" s="22" t="s">
        <v>10</v>
      </c>
      <c r="B11" s="55">
        <v>105.75000000000001</v>
      </c>
      <c r="D11" s="23" t="s">
        <v>10</v>
      </c>
      <c r="E11" s="55">
        <v>309.75</v>
      </c>
      <c r="G11" s="23" t="s">
        <v>10</v>
      </c>
      <c r="H11" s="55">
        <v>143.50000000000003</v>
      </c>
    </row>
    <row r="12" spans="1:8" x14ac:dyDescent="0.45">
      <c r="A12" s="22" t="s">
        <v>11</v>
      </c>
      <c r="B12" s="55">
        <v>130.5</v>
      </c>
      <c r="D12" s="23" t="s">
        <v>11</v>
      </c>
      <c r="E12" s="55">
        <v>379.49999999999994</v>
      </c>
      <c r="G12" s="23" t="s">
        <v>11</v>
      </c>
      <c r="H12" s="55">
        <v>145.50000000000003</v>
      </c>
    </row>
    <row r="13" spans="1:8" x14ac:dyDescent="0.45">
      <c r="A13" s="22" t="s">
        <v>27</v>
      </c>
      <c r="B13" s="55">
        <v>161</v>
      </c>
      <c r="D13" s="23" t="s">
        <v>27</v>
      </c>
      <c r="E13" s="55">
        <v>305.00000000000006</v>
      </c>
      <c r="G13" s="23" t="s">
        <v>27</v>
      </c>
      <c r="H13" s="55">
        <v>142.75000000000003</v>
      </c>
    </row>
    <row r="14" spans="1:8" x14ac:dyDescent="0.45">
      <c r="A14" s="22" t="s">
        <v>28</v>
      </c>
      <c r="B14" s="55">
        <v>127</v>
      </c>
      <c r="D14" s="23" t="s">
        <v>28</v>
      </c>
      <c r="E14" s="55">
        <v>393</v>
      </c>
      <c r="G14" s="23" t="s">
        <v>28</v>
      </c>
      <c r="H14" s="55">
        <v>142.50000000000003</v>
      </c>
    </row>
    <row r="15" spans="1:8" x14ac:dyDescent="0.45">
      <c r="A15" s="8" t="s">
        <v>6</v>
      </c>
      <c r="B15" s="8"/>
      <c r="D15" s="13" t="s">
        <v>6</v>
      </c>
      <c r="E15" s="14"/>
      <c r="G15" s="13" t="s">
        <v>36</v>
      </c>
      <c r="H15" s="14"/>
    </row>
    <row r="16" spans="1:8" x14ac:dyDescent="0.45">
      <c r="A16" s="22" t="s">
        <v>10</v>
      </c>
      <c r="B16" s="55">
        <v>292.24999999999994</v>
      </c>
      <c r="D16" s="23" t="s">
        <v>10</v>
      </c>
      <c r="E16" s="55">
        <v>225.99999999999997</v>
      </c>
      <c r="G16" s="23" t="s">
        <v>10</v>
      </c>
      <c r="H16" s="55">
        <v>306.25</v>
      </c>
    </row>
    <row r="17" spans="1:8" x14ac:dyDescent="0.45">
      <c r="A17" s="22" t="s">
        <v>11</v>
      </c>
      <c r="B17" s="55">
        <v>274.75</v>
      </c>
      <c r="D17" s="23" t="s">
        <v>11</v>
      </c>
      <c r="E17" s="55">
        <v>254.24999999999997</v>
      </c>
      <c r="G17" s="23" t="s">
        <v>11</v>
      </c>
      <c r="H17" s="55">
        <v>215.75</v>
      </c>
    </row>
    <row r="18" spans="1:8" x14ac:dyDescent="0.45">
      <c r="A18" s="22" t="s">
        <v>27</v>
      </c>
      <c r="B18" s="55">
        <v>257</v>
      </c>
      <c r="D18" s="23" t="s">
        <v>27</v>
      </c>
      <c r="E18" s="55">
        <v>217.5</v>
      </c>
      <c r="G18" s="23" t="s">
        <v>27</v>
      </c>
      <c r="H18" s="55">
        <v>271.99999999999994</v>
      </c>
    </row>
    <row r="19" spans="1:8" x14ac:dyDescent="0.45">
      <c r="A19" s="22" t="s">
        <v>28</v>
      </c>
      <c r="B19" s="55">
        <v>310</v>
      </c>
      <c r="D19" s="23" t="s">
        <v>28</v>
      </c>
      <c r="E19" s="55">
        <v>225</v>
      </c>
      <c r="G19" s="23" t="s">
        <v>28</v>
      </c>
      <c r="H19" s="55">
        <v>231.25</v>
      </c>
    </row>
    <row r="20" spans="1:8" x14ac:dyDescent="0.45">
      <c r="A20" s="8" t="s">
        <v>7</v>
      </c>
      <c r="B20" s="8"/>
      <c r="D20" s="13" t="s">
        <v>7</v>
      </c>
      <c r="E20" s="14"/>
      <c r="G20" s="13" t="s">
        <v>37</v>
      </c>
      <c r="H20" s="14"/>
    </row>
    <row r="21" spans="1:8" x14ac:dyDescent="0.45">
      <c r="A21" s="22" t="s">
        <v>10</v>
      </c>
      <c r="B21" s="55">
        <v>128.25</v>
      </c>
      <c r="D21" s="23" t="s">
        <v>10</v>
      </c>
      <c r="E21" s="55">
        <v>129.5</v>
      </c>
      <c r="G21" s="23" t="s">
        <v>10</v>
      </c>
      <c r="H21" s="55">
        <v>203.5</v>
      </c>
    </row>
    <row r="22" spans="1:8" x14ac:dyDescent="0.45">
      <c r="A22" s="22" t="s">
        <v>11</v>
      </c>
      <c r="B22" s="55">
        <v>137.5</v>
      </c>
      <c r="D22" s="23" t="s">
        <v>11</v>
      </c>
      <c r="E22" s="55">
        <v>150</v>
      </c>
      <c r="G22" s="23" t="s">
        <v>11</v>
      </c>
      <c r="H22" s="55">
        <v>180</v>
      </c>
    </row>
    <row r="23" spans="1:8" x14ac:dyDescent="0.45">
      <c r="A23" s="22" t="s">
        <v>27</v>
      </c>
      <c r="B23" s="55">
        <v>141.25</v>
      </c>
      <c r="D23" s="23" t="s">
        <v>27</v>
      </c>
      <c r="E23" s="55">
        <v>148.75</v>
      </c>
      <c r="G23" s="23" t="s">
        <v>27</v>
      </c>
      <c r="H23" s="55">
        <v>227.25</v>
      </c>
    </row>
    <row r="24" spans="1:8" x14ac:dyDescent="0.45">
      <c r="A24" s="22" t="s">
        <v>28</v>
      </c>
      <c r="B24" s="55">
        <v>127.5</v>
      </c>
      <c r="D24" s="23" t="s">
        <v>28</v>
      </c>
      <c r="E24" s="55">
        <v>150.25</v>
      </c>
      <c r="G24" s="23" t="s">
        <v>28</v>
      </c>
      <c r="H24" s="55">
        <v>173</v>
      </c>
    </row>
    <row r="25" spans="1:8" x14ac:dyDescent="0.45">
      <c r="A25" s="10" t="s">
        <v>12</v>
      </c>
      <c r="B25" s="11">
        <f>AVERAGE(B21:B24,B16:B19,B11:B14)</f>
        <v>182.72916666666666</v>
      </c>
      <c r="D25" s="15" t="s">
        <v>12</v>
      </c>
      <c r="E25" s="16">
        <f>AVERAGE(E21:E24,E16:E19,E11:E14,H11:H14,H16:H19,H21:H24)</f>
        <v>219.65625</v>
      </c>
    </row>
    <row r="26" spans="1:8" x14ac:dyDescent="0.45">
      <c r="A26" s="10" t="s">
        <v>13</v>
      </c>
      <c r="B26" s="11">
        <f>_xlfn.STDEV.S(B21:B24,B16:B19,B11:B14)</f>
        <v>76.391742944846584</v>
      </c>
      <c r="D26" s="15" t="s">
        <v>13</v>
      </c>
      <c r="E26" s="16">
        <f>_xlfn.STDEV.S(E21:E24,E16:E19,E11:E14,H11:H14,H16:H19,H21:H24)</f>
        <v>75.96236956331677</v>
      </c>
    </row>
    <row r="30" spans="1:8" x14ac:dyDescent="0.45">
      <c r="A30" s="26" t="s">
        <v>30</v>
      </c>
      <c r="B30" s="27">
        <v>9</v>
      </c>
    </row>
    <row r="31" spans="1:8" x14ac:dyDescent="0.45">
      <c r="A31" s="26" t="s">
        <v>9</v>
      </c>
      <c r="B31" s="27">
        <v>5</v>
      </c>
      <c r="E31" s="28"/>
    </row>
    <row r="32" spans="1:8" x14ac:dyDescent="0.45">
      <c r="A32" s="26" t="s">
        <v>8</v>
      </c>
      <c r="B32" s="27">
        <v>100</v>
      </c>
    </row>
    <row r="33" spans="1:11" x14ac:dyDescent="0.45">
      <c r="A33" s="26" t="s">
        <v>0</v>
      </c>
      <c r="B33" s="27">
        <f>100*22</f>
        <v>2200</v>
      </c>
    </row>
    <row r="35" spans="1:11" x14ac:dyDescent="0.45">
      <c r="B35" s="25" t="s">
        <v>26</v>
      </c>
    </row>
    <row r="36" spans="1:11" x14ac:dyDescent="0.45">
      <c r="A36" s="7"/>
      <c r="C36" s="59" t="s">
        <v>31</v>
      </c>
      <c r="D36" s="59"/>
      <c r="E36" s="59"/>
      <c r="G36" s="60" t="s">
        <v>1</v>
      </c>
      <c r="H36" s="60"/>
      <c r="I36" s="60"/>
    </row>
    <row r="37" spans="1:11" x14ac:dyDescent="0.45">
      <c r="B37" s="32" t="s">
        <v>2</v>
      </c>
      <c r="C37" s="33" t="s">
        <v>5</v>
      </c>
      <c r="D37" s="33" t="s">
        <v>6</v>
      </c>
      <c r="E37" s="33" t="s">
        <v>7</v>
      </c>
      <c r="G37" s="41" t="s">
        <v>5</v>
      </c>
      <c r="H37" s="39" t="s">
        <v>6</v>
      </c>
      <c r="I37" s="40" t="s">
        <v>7</v>
      </c>
    </row>
    <row r="38" spans="1:11" x14ac:dyDescent="0.45">
      <c r="A38">
        <f>SQRT(B38/60)</f>
        <v>0</v>
      </c>
      <c r="B38" s="32">
        <v>0</v>
      </c>
      <c r="C38" s="51">
        <v>11480</v>
      </c>
      <c r="D38" s="51">
        <v>11675</v>
      </c>
      <c r="E38" s="51">
        <v>11455</v>
      </c>
      <c r="G38" s="30">
        <f>(C38-C$38)/(0.000998*$B$33)</f>
        <v>0</v>
      </c>
      <c r="H38" s="30">
        <f t="shared" ref="H38:I38" si="0">(D38-D$38)/(0.000998*$B$33)</f>
        <v>0</v>
      </c>
      <c r="I38" s="30">
        <f t="shared" si="0"/>
        <v>0</v>
      </c>
      <c r="J38" s="37">
        <f>AVERAGE(G38:I38)</f>
        <v>0</v>
      </c>
      <c r="K38" s="37">
        <f>_xlfn.STDEV.S(G38:I38)</f>
        <v>0</v>
      </c>
    </row>
    <row r="39" spans="1:11" x14ac:dyDescent="0.45">
      <c r="A39">
        <f t="shared" ref="A39:A55" si="1">SQRT(B39/60)</f>
        <v>0.12909944487358055</v>
      </c>
      <c r="B39" s="32">
        <v>1</v>
      </c>
      <c r="C39" s="51">
        <v>11485</v>
      </c>
      <c r="D39" s="51">
        <v>11685</v>
      </c>
      <c r="E39" s="51">
        <v>11460</v>
      </c>
      <c r="G39" s="30">
        <f t="shared" ref="G39:G55" si="2">(C39-C$38)/(0.000998*$B$33)</f>
        <v>2.2772818364000731</v>
      </c>
      <c r="H39" s="30">
        <f t="shared" ref="H39:H55" si="3">(D39-D$38)/(0.000998*$B$33)</f>
        <v>4.5545636728001462</v>
      </c>
      <c r="I39" s="30">
        <f t="shared" ref="I39:I55" si="4">(E39-E$38)/(0.000998*$B$33)</f>
        <v>2.2772818364000731</v>
      </c>
      <c r="J39" s="37">
        <f t="shared" ref="J39:J55" si="5">AVERAGE(G39:I39)</f>
        <v>3.0363757818667643</v>
      </c>
      <c r="K39" s="37">
        <f t="shared" ref="K39:K55" si="6">_xlfn.STDEV.S(G39:I39)</f>
        <v>1.3147892812662274</v>
      </c>
    </row>
    <row r="40" spans="1:11" x14ac:dyDescent="0.45">
      <c r="A40">
        <f t="shared" si="1"/>
        <v>0.2581988897471611</v>
      </c>
      <c r="B40" s="32">
        <v>4</v>
      </c>
      <c r="C40" s="51">
        <v>11485</v>
      </c>
      <c r="D40" s="51">
        <v>11685</v>
      </c>
      <c r="E40" s="51">
        <v>11460</v>
      </c>
      <c r="G40" s="30">
        <f t="shared" si="2"/>
        <v>2.2772818364000731</v>
      </c>
      <c r="H40" s="30">
        <f t="shared" si="3"/>
        <v>4.5545636728001462</v>
      </c>
      <c r="I40" s="30">
        <f t="shared" si="4"/>
        <v>2.2772818364000731</v>
      </c>
      <c r="J40" s="37">
        <f t="shared" si="5"/>
        <v>3.0363757818667643</v>
      </c>
      <c r="K40" s="37">
        <f t="shared" si="6"/>
        <v>1.3147892812662274</v>
      </c>
    </row>
    <row r="41" spans="1:11" x14ac:dyDescent="0.45">
      <c r="A41">
        <f t="shared" si="1"/>
        <v>0.3872983346207417</v>
      </c>
      <c r="B41" s="32">
        <v>9</v>
      </c>
      <c r="C41" s="51">
        <v>11485</v>
      </c>
      <c r="D41" s="51">
        <v>11685</v>
      </c>
      <c r="E41" s="51">
        <v>11460</v>
      </c>
      <c r="G41" s="30">
        <f t="shared" si="2"/>
        <v>2.2772818364000731</v>
      </c>
      <c r="H41" s="30">
        <f t="shared" si="3"/>
        <v>4.5545636728001462</v>
      </c>
      <c r="I41" s="30">
        <f t="shared" si="4"/>
        <v>2.2772818364000731</v>
      </c>
      <c r="J41" s="37">
        <f t="shared" si="5"/>
        <v>3.0363757818667643</v>
      </c>
      <c r="K41" s="37">
        <f t="shared" si="6"/>
        <v>1.3147892812662274</v>
      </c>
    </row>
    <row r="42" spans="1:11" x14ac:dyDescent="0.45">
      <c r="A42">
        <f t="shared" si="1"/>
        <v>0.5163977794943222</v>
      </c>
      <c r="B42" s="32">
        <v>16</v>
      </c>
      <c r="C42" s="51">
        <v>11485</v>
      </c>
      <c r="D42" s="51">
        <v>11690</v>
      </c>
      <c r="E42" s="51">
        <v>11460</v>
      </c>
      <c r="G42" s="30">
        <f t="shared" si="2"/>
        <v>2.2772818364000731</v>
      </c>
      <c r="H42" s="30">
        <f t="shared" si="3"/>
        <v>6.8318455092002193</v>
      </c>
      <c r="I42" s="30">
        <f t="shared" si="4"/>
        <v>2.2772818364000731</v>
      </c>
      <c r="J42" s="37">
        <f t="shared" si="5"/>
        <v>3.795469727333455</v>
      </c>
      <c r="K42" s="37">
        <f t="shared" si="6"/>
        <v>2.6295785625324561</v>
      </c>
    </row>
    <row r="43" spans="1:11" x14ac:dyDescent="0.45">
      <c r="A43">
        <f t="shared" si="1"/>
        <v>0.6454972243679028</v>
      </c>
      <c r="B43" s="32">
        <v>25</v>
      </c>
      <c r="C43" s="51">
        <v>11485</v>
      </c>
      <c r="D43" s="51">
        <v>11690</v>
      </c>
      <c r="E43" s="51">
        <v>11460</v>
      </c>
      <c r="G43" s="30">
        <f t="shared" si="2"/>
        <v>2.2772818364000731</v>
      </c>
      <c r="H43" s="30">
        <f t="shared" si="3"/>
        <v>6.8318455092002193</v>
      </c>
      <c r="I43" s="30">
        <f t="shared" si="4"/>
        <v>2.2772818364000731</v>
      </c>
      <c r="J43" s="37">
        <f t="shared" si="5"/>
        <v>3.795469727333455</v>
      </c>
      <c r="K43" s="37">
        <f t="shared" si="6"/>
        <v>2.6295785625324561</v>
      </c>
    </row>
    <row r="44" spans="1:11" x14ac:dyDescent="0.45">
      <c r="A44">
        <f t="shared" si="1"/>
        <v>0.7745966692414834</v>
      </c>
      <c r="B44" s="32">
        <v>36</v>
      </c>
      <c r="C44" s="51">
        <v>11485</v>
      </c>
      <c r="D44" s="51">
        <v>11690</v>
      </c>
      <c r="E44" s="51">
        <v>11465</v>
      </c>
      <c r="G44" s="30">
        <f t="shared" si="2"/>
        <v>2.2772818364000731</v>
      </c>
      <c r="H44" s="30">
        <f t="shared" si="3"/>
        <v>6.8318455092002193</v>
      </c>
      <c r="I44" s="30">
        <f t="shared" si="4"/>
        <v>4.5545636728001462</v>
      </c>
      <c r="J44" s="37">
        <f t="shared" si="5"/>
        <v>4.5545636728001462</v>
      </c>
      <c r="K44" s="37">
        <f t="shared" si="6"/>
        <v>2.2772818364000731</v>
      </c>
    </row>
    <row r="45" spans="1:11" x14ac:dyDescent="0.45">
      <c r="A45">
        <f t="shared" si="1"/>
        <v>0.9036961141150639</v>
      </c>
      <c r="B45" s="32">
        <v>49</v>
      </c>
      <c r="C45" s="51">
        <v>11485</v>
      </c>
      <c r="D45" s="51">
        <v>11690</v>
      </c>
      <c r="E45" s="51">
        <v>11460</v>
      </c>
      <c r="G45" s="30">
        <f t="shared" si="2"/>
        <v>2.2772818364000731</v>
      </c>
      <c r="H45" s="30">
        <f t="shared" si="3"/>
        <v>6.8318455092002193</v>
      </c>
      <c r="I45" s="30">
        <f t="shared" si="4"/>
        <v>2.2772818364000731</v>
      </c>
      <c r="J45" s="37">
        <f t="shared" si="5"/>
        <v>3.795469727333455</v>
      </c>
      <c r="K45" s="37">
        <f t="shared" si="6"/>
        <v>2.6295785625324561</v>
      </c>
    </row>
    <row r="46" spans="1:11" x14ac:dyDescent="0.45">
      <c r="A46">
        <f t="shared" si="1"/>
        <v>1.0327955589886444</v>
      </c>
      <c r="B46" s="32">
        <v>64</v>
      </c>
      <c r="C46" s="51">
        <v>11485</v>
      </c>
      <c r="D46" s="51">
        <v>11690</v>
      </c>
      <c r="E46" s="51">
        <v>11465</v>
      </c>
      <c r="G46" s="30">
        <f t="shared" si="2"/>
        <v>2.2772818364000731</v>
      </c>
      <c r="H46" s="30">
        <f t="shared" si="3"/>
        <v>6.8318455092002193</v>
      </c>
      <c r="I46" s="30">
        <f t="shared" si="4"/>
        <v>4.5545636728001462</v>
      </c>
      <c r="J46" s="37">
        <f t="shared" si="5"/>
        <v>4.5545636728001462</v>
      </c>
      <c r="K46" s="37">
        <f t="shared" si="6"/>
        <v>2.2772818364000731</v>
      </c>
    </row>
    <row r="47" spans="1:11" x14ac:dyDescent="0.45">
      <c r="A47">
        <f t="shared" si="1"/>
        <v>1.1618950038622251</v>
      </c>
      <c r="B47" s="32">
        <v>81</v>
      </c>
      <c r="C47" s="51">
        <v>11490</v>
      </c>
      <c r="D47" s="51">
        <v>11695</v>
      </c>
      <c r="E47" s="51">
        <v>11465</v>
      </c>
      <c r="G47" s="30">
        <f t="shared" si="2"/>
        <v>4.5545636728001462</v>
      </c>
      <c r="H47" s="30">
        <f t="shared" si="3"/>
        <v>9.1091273456002924</v>
      </c>
      <c r="I47" s="30">
        <f t="shared" si="4"/>
        <v>4.5545636728001462</v>
      </c>
      <c r="J47" s="37">
        <f t="shared" si="5"/>
        <v>6.0727515637335285</v>
      </c>
      <c r="K47" s="37">
        <f t="shared" si="6"/>
        <v>2.6295785625324548</v>
      </c>
    </row>
    <row r="48" spans="1:11" x14ac:dyDescent="0.45">
      <c r="A48">
        <f t="shared" si="1"/>
        <v>1.2909944487358056</v>
      </c>
      <c r="B48" s="32">
        <v>100</v>
      </c>
      <c r="C48" s="51">
        <v>11490</v>
      </c>
      <c r="D48" s="51">
        <v>11690</v>
      </c>
      <c r="E48" s="51">
        <v>11465</v>
      </c>
      <c r="G48" s="30">
        <f t="shared" si="2"/>
        <v>4.5545636728001462</v>
      </c>
      <c r="H48" s="30">
        <f t="shared" si="3"/>
        <v>6.8318455092002193</v>
      </c>
      <c r="I48" s="30">
        <f t="shared" si="4"/>
        <v>4.5545636728001462</v>
      </c>
      <c r="J48" s="37">
        <f t="shared" si="5"/>
        <v>5.3136576182668369</v>
      </c>
      <c r="K48" s="37">
        <f t="shared" si="6"/>
        <v>1.3147892812662261</v>
      </c>
    </row>
    <row r="49" spans="1:29" x14ac:dyDescent="0.45">
      <c r="A49">
        <f t="shared" si="1"/>
        <v>1.4200938936093861</v>
      </c>
      <c r="B49" s="32">
        <v>121</v>
      </c>
      <c r="C49" s="51">
        <v>11485</v>
      </c>
      <c r="D49" s="51">
        <v>11690</v>
      </c>
      <c r="E49" s="51">
        <v>11465</v>
      </c>
      <c r="G49" s="30">
        <f t="shared" si="2"/>
        <v>2.2772818364000731</v>
      </c>
      <c r="H49" s="30">
        <f t="shared" si="3"/>
        <v>6.8318455092002193</v>
      </c>
      <c r="I49" s="30">
        <f t="shared" si="4"/>
        <v>4.5545636728001462</v>
      </c>
      <c r="J49" s="37">
        <f t="shared" si="5"/>
        <v>4.5545636728001462</v>
      </c>
      <c r="K49" s="37">
        <f t="shared" si="6"/>
        <v>2.2772818364000731</v>
      </c>
    </row>
    <row r="50" spans="1:29" x14ac:dyDescent="0.45">
      <c r="A50">
        <f t="shared" si="1"/>
        <v>1.5491933384829668</v>
      </c>
      <c r="B50" s="32">
        <v>144</v>
      </c>
      <c r="C50" s="51">
        <v>11490</v>
      </c>
      <c r="D50" s="51">
        <v>11690</v>
      </c>
      <c r="E50" s="51">
        <v>11465</v>
      </c>
      <c r="G50" s="30">
        <f t="shared" si="2"/>
        <v>4.5545636728001462</v>
      </c>
      <c r="H50" s="30">
        <f t="shared" si="3"/>
        <v>6.8318455092002193</v>
      </c>
      <c r="I50" s="30">
        <f t="shared" si="4"/>
        <v>4.5545636728001462</v>
      </c>
      <c r="J50" s="37">
        <f t="shared" si="5"/>
        <v>5.3136576182668369</v>
      </c>
      <c r="K50" s="37">
        <f t="shared" si="6"/>
        <v>1.3147892812662261</v>
      </c>
    </row>
    <row r="51" spans="1:29" x14ac:dyDescent="0.45">
      <c r="A51">
        <f t="shared" si="1"/>
        <v>1.6782927833565473</v>
      </c>
      <c r="B51" s="32">
        <v>169</v>
      </c>
      <c r="C51" s="51">
        <v>11490</v>
      </c>
      <c r="D51" s="51">
        <v>11690</v>
      </c>
      <c r="E51" s="51">
        <v>11465</v>
      </c>
      <c r="G51" s="30">
        <f t="shared" si="2"/>
        <v>4.5545636728001462</v>
      </c>
      <c r="H51" s="30">
        <f t="shared" si="3"/>
        <v>6.8318455092002193</v>
      </c>
      <c r="I51" s="30">
        <f t="shared" si="4"/>
        <v>4.5545636728001462</v>
      </c>
      <c r="J51" s="37">
        <f t="shared" si="5"/>
        <v>5.3136576182668369</v>
      </c>
      <c r="K51" s="37">
        <f t="shared" si="6"/>
        <v>1.3147892812662261</v>
      </c>
    </row>
    <row r="52" spans="1:29" x14ac:dyDescent="0.45">
      <c r="A52">
        <f t="shared" si="1"/>
        <v>1.8073922282301278</v>
      </c>
      <c r="B52" s="32">
        <v>196</v>
      </c>
      <c r="C52" s="54">
        <v>11490</v>
      </c>
      <c r="D52" s="54">
        <v>11695</v>
      </c>
      <c r="E52" s="54">
        <v>11465</v>
      </c>
      <c r="G52" s="30">
        <f t="shared" si="2"/>
        <v>4.5545636728001462</v>
      </c>
      <c r="H52" s="30">
        <f t="shared" si="3"/>
        <v>9.1091273456002924</v>
      </c>
      <c r="I52" s="30">
        <f t="shared" si="4"/>
        <v>4.5545636728001462</v>
      </c>
      <c r="J52" s="37">
        <f t="shared" si="5"/>
        <v>6.0727515637335285</v>
      </c>
      <c r="K52" s="37">
        <f t="shared" si="6"/>
        <v>2.6295785625324548</v>
      </c>
    </row>
    <row r="53" spans="1:29" x14ac:dyDescent="0.45">
      <c r="A53">
        <f t="shared" si="1"/>
        <v>1.9364916731037085</v>
      </c>
      <c r="B53" s="32">
        <v>225</v>
      </c>
      <c r="C53" s="51">
        <v>11490</v>
      </c>
      <c r="D53" s="51">
        <v>11695</v>
      </c>
      <c r="E53" s="51">
        <v>11465</v>
      </c>
      <c r="G53" s="30">
        <f t="shared" si="2"/>
        <v>4.5545636728001462</v>
      </c>
      <c r="H53" s="30">
        <f t="shared" si="3"/>
        <v>9.1091273456002924</v>
      </c>
      <c r="I53" s="30">
        <f t="shared" si="4"/>
        <v>4.5545636728001462</v>
      </c>
      <c r="J53" s="37">
        <f t="shared" si="5"/>
        <v>6.0727515637335285</v>
      </c>
      <c r="K53" s="37">
        <f t="shared" si="6"/>
        <v>2.6295785625324548</v>
      </c>
    </row>
    <row r="54" spans="1:29" x14ac:dyDescent="0.45">
      <c r="A54">
        <f t="shared" si="1"/>
        <v>2.0655911179772888</v>
      </c>
      <c r="B54" s="32">
        <v>256</v>
      </c>
      <c r="C54" s="54">
        <v>11495</v>
      </c>
      <c r="D54" s="54">
        <v>11695</v>
      </c>
      <c r="E54" s="54">
        <v>11465</v>
      </c>
      <c r="G54" s="30">
        <f t="shared" si="2"/>
        <v>6.8318455092002193</v>
      </c>
      <c r="H54" s="30">
        <f t="shared" si="3"/>
        <v>9.1091273456002924</v>
      </c>
      <c r="I54" s="30">
        <f t="shared" si="4"/>
        <v>4.5545636728001462</v>
      </c>
      <c r="J54" s="37">
        <f t="shared" si="5"/>
        <v>6.8318455092002184</v>
      </c>
      <c r="K54" s="37">
        <f t="shared" si="6"/>
        <v>2.277281836400074</v>
      </c>
    </row>
    <row r="55" spans="1:29" x14ac:dyDescent="0.45">
      <c r="A55">
        <f t="shared" si="1"/>
        <v>4.9125689138508104</v>
      </c>
      <c r="B55" s="32">
        <v>1448</v>
      </c>
      <c r="C55" s="54">
        <v>11505</v>
      </c>
      <c r="D55" s="54">
        <v>11705</v>
      </c>
      <c r="E55" s="54">
        <v>11475</v>
      </c>
      <c r="G55" s="30">
        <f t="shared" si="2"/>
        <v>11.386409182000365</v>
      </c>
      <c r="H55" s="30">
        <f t="shared" si="3"/>
        <v>13.663691018400439</v>
      </c>
      <c r="I55" s="30">
        <f t="shared" si="4"/>
        <v>9.1091273456002924</v>
      </c>
      <c r="J55" s="37">
        <f t="shared" si="5"/>
        <v>11.386409182000365</v>
      </c>
      <c r="K55" s="37">
        <f t="shared" si="6"/>
        <v>2.2772818364000647</v>
      </c>
    </row>
    <row r="56" spans="1:29" x14ac:dyDescent="0.45">
      <c r="B56" s="1"/>
      <c r="F56" s="38" t="s">
        <v>3</v>
      </c>
      <c r="G56" s="30">
        <f>SLOPE(G38:G55,$A$38:$A$55)</f>
        <v>2.1101523994903304</v>
      </c>
      <c r="H56" s="30">
        <f>SLOPE(H38:H55,$A$38:$A$55)</f>
        <v>2.1331402126422381</v>
      </c>
      <c r="I56" s="30">
        <f>SLOPE(I38:I55,$A$38:$A$55)</f>
        <v>1.5684721313972612</v>
      </c>
      <c r="J56" s="37"/>
      <c r="K56" s="37"/>
    </row>
    <row r="57" spans="1:29" x14ac:dyDescent="0.45">
      <c r="B57" s="1"/>
      <c r="G57" s="36" t="s">
        <v>12</v>
      </c>
      <c r="H57" s="37">
        <f>AVERAGE(G56:I56)</f>
        <v>1.9372549145099434</v>
      </c>
    </row>
    <row r="58" spans="1:29" x14ac:dyDescent="0.45">
      <c r="B58" s="1"/>
      <c r="G58" s="36" t="s">
        <v>13</v>
      </c>
      <c r="H58" s="37">
        <f>_xlfn.STDEV.S(G56:I56)</f>
        <v>0.31958201721722063</v>
      </c>
    </row>
    <row r="60" spans="1:29" x14ac:dyDescent="0.45">
      <c r="B60" s="8" t="s">
        <v>4</v>
      </c>
      <c r="V60" s="1"/>
      <c r="Z60" s="1"/>
      <c r="AA60" s="1"/>
      <c r="AB60" s="1"/>
      <c r="AC60" s="1"/>
    </row>
    <row r="61" spans="1:29" x14ac:dyDescent="0.45">
      <c r="A61" s="7"/>
      <c r="C61" s="59" t="s">
        <v>31</v>
      </c>
      <c r="D61" s="59"/>
      <c r="E61" s="59"/>
      <c r="G61" s="60" t="s">
        <v>1</v>
      </c>
      <c r="H61" s="60"/>
      <c r="I61" s="60"/>
      <c r="V61" s="1"/>
    </row>
    <row r="62" spans="1:29" x14ac:dyDescent="0.45">
      <c r="A62" s="30"/>
      <c r="B62" s="32" t="s">
        <v>2</v>
      </c>
      <c r="C62" s="33" t="s">
        <v>5</v>
      </c>
      <c r="D62" s="33" t="s">
        <v>6</v>
      </c>
      <c r="E62" s="33" t="s">
        <v>7</v>
      </c>
      <c r="F62" s="30"/>
      <c r="G62" s="41" t="s">
        <v>5</v>
      </c>
      <c r="H62" s="39" t="s">
        <v>6</v>
      </c>
      <c r="I62" s="40" t="s">
        <v>7</v>
      </c>
      <c r="V62" s="1"/>
      <c r="Z62" s="3"/>
      <c r="AA62" s="3"/>
      <c r="AB62" s="3"/>
      <c r="AC62" s="3"/>
    </row>
    <row r="63" spans="1:29" x14ac:dyDescent="0.45">
      <c r="A63">
        <f>SQRT(B63/60)</f>
        <v>0</v>
      </c>
      <c r="B63" s="32">
        <v>0</v>
      </c>
      <c r="C63" s="34">
        <v>11665</v>
      </c>
      <c r="D63" s="34">
        <v>11685</v>
      </c>
      <c r="E63" s="34">
        <v>11660</v>
      </c>
      <c r="F63" s="30"/>
      <c r="G63" s="30">
        <f t="shared" ref="G63:I64" si="7">(C63-C$63)/(0.000998*$B$33)</f>
        <v>0</v>
      </c>
      <c r="H63" s="30">
        <f t="shared" si="7"/>
        <v>0</v>
      </c>
      <c r="I63" s="30">
        <f t="shared" si="7"/>
        <v>0</v>
      </c>
      <c r="J63" s="37">
        <f>AVERAGE(G63:I63)</f>
        <v>0</v>
      </c>
      <c r="K63" s="37">
        <f>_xlfn.STDEV.S(G63:I63)</f>
        <v>0</v>
      </c>
      <c r="V63" s="1"/>
      <c r="W63" s="3"/>
      <c r="X63" s="3"/>
      <c r="Y63" s="3"/>
      <c r="Z63" s="3"/>
      <c r="AA63" s="3"/>
      <c r="AB63" s="3"/>
      <c r="AC63" s="3"/>
    </row>
    <row r="64" spans="1:29" x14ac:dyDescent="0.45">
      <c r="A64">
        <f t="shared" ref="A64:A80" si="8">SQRT(B64/60)</f>
        <v>0.12909944487358055</v>
      </c>
      <c r="B64" s="32">
        <v>1</v>
      </c>
      <c r="C64" s="34">
        <v>11675</v>
      </c>
      <c r="D64" s="34">
        <v>11690</v>
      </c>
      <c r="E64" s="34">
        <v>11665</v>
      </c>
      <c r="F64" s="30"/>
      <c r="G64" s="30">
        <f t="shared" si="7"/>
        <v>4.5545636728001462</v>
      </c>
      <c r="H64" s="30">
        <f t="shared" si="7"/>
        <v>2.2772818364000731</v>
      </c>
      <c r="I64" s="30">
        <f t="shared" si="7"/>
        <v>2.2772818364000731</v>
      </c>
      <c r="J64" s="37">
        <f t="shared" ref="J64:J80" si="9">AVERAGE(G64:I64)</f>
        <v>3.0363757818667643</v>
      </c>
      <c r="K64" s="37">
        <f t="shared" ref="K64:K80" si="10">_xlfn.STDEV.S(G64:I64)</f>
        <v>1.3147892812662274</v>
      </c>
      <c r="V64" s="1"/>
      <c r="Z64" s="3"/>
      <c r="AA64" s="3"/>
      <c r="AB64" s="3"/>
      <c r="AC64" s="3"/>
    </row>
    <row r="65" spans="1:29" x14ac:dyDescent="0.45">
      <c r="A65">
        <f t="shared" si="8"/>
        <v>0.2581988897471611</v>
      </c>
      <c r="B65" s="32">
        <v>4</v>
      </c>
      <c r="C65" s="34">
        <v>11675</v>
      </c>
      <c r="D65" s="34">
        <v>11690</v>
      </c>
      <c r="E65" s="34">
        <v>11665</v>
      </c>
      <c r="F65" s="30"/>
      <c r="G65" s="30">
        <f t="shared" ref="G65:G66" si="11">(C65-C$63)/(0.000998*$B$33)</f>
        <v>4.5545636728001462</v>
      </c>
      <c r="H65" s="30">
        <f t="shared" ref="H65:H66" si="12">(D65-D$63)/(0.000998*$B$33)</f>
        <v>2.2772818364000731</v>
      </c>
      <c r="I65" s="30">
        <f t="shared" ref="I65:I66" si="13">(E65-E$63)/(0.000998*$B$33)</f>
        <v>2.2772818364000731</v>
      </c>
      <c r="J65" s="37">
        <f t="shared" si="9"/>
        <v>3.0363757818667643</v>
      </c>
      <c r="K65" s="37">
        <f t="shared" si="10"/>
        <v>1.3147892812662274</v>
      </c>
      <c r="V65" s="1"/>
      <c r="Z65" s="3"/>
      <c r="AA65" s="3"/>
      <c r="AB65" s="3"/>
      <c r="AC65" s="3"/>
    </row>
    <row r="66" spans="1:29" x14ac:dyDescent="0.45">
      <c r="A66">
        <f t="shared" si="8"/>
        <v>0.3872983346207417</v>
      </c>
      <c r="B66" s="32">
        <v>9</v>
      </c>
      <c r="C66" s="34">
        <v>11675</v>
      </c>
      <c r="D66" s="34">
        <v>11690</v>
      </c>
      <c r="E66" s="34">
        <v>11665</v>
      </c>
      <c r="F66" s="30"/>
      <c r="G66" s="30">
        <f t="shared" si="11"/>
        <v>4.5545636728001462</v>
      </c>
      <c r="H66" s="30">
        <f t="shared" si="12"/>
        <v>2.2772818364000731</v>
      </c>
      <c r="I66" s="30">
        <f t="shared" si="13"/>
        <v>2.2772818364000731</v>
      </c>
      <c r="J66" s="37">
        <f t="shared" si="9"/>
        <v>3.0363757818667643</v>
      </c>
      <c r="K66" s="37">
        <f t="shared" si="10"/>
        <v>1.3147892812662274</v>
      </c>
      <c r="V66" s="1"/>
      <c r="W66" s="3"/>
      <c r="X66" s="3"/>
      <c r="Y66" s="3"/>
      <c r="Z66" s="3"/>
      <c r="AA66" s="3"/>
      <c r="AB66" s="3"/>
      <c r="AC66" s="3"/>
    </row>
    <row r="67" spans="1:29" x14ac:dyDescent="0.45">
      <c r="A67">
        <f t="shared" si="8"/>
        <v>0.5163977794943222</v>
      </c>
      <c r="B67" s="32">
        <v>16</v>
      </c>
      <c r="C67" s="34">
        <v>11675</v>
      </c>
      <c r="D67" s="34">
        <v>11690</v>
      </c>
      <c r="E67" s="34">
        <v>11670</v>
      </c>
      <c r="F67" s="30"/>
      <c r="G67" s="30">
        <f t="shared" ref="G67:G80" si="14">(C67-C$63)/(0.000998*$B$33)</f>
        <v>4.5545636728001462</v>
      </c>
      <c r="H67" s="30">
        <f t="shared" ref="H67:H80" si="15">(D67-D$63)/(0.000998*$B$33)</f>
        <v>2.2772818364000731</v>
      </c>
      <c r="I67" s="30">
        <f t="shared" ref="I67:I80" si="16">(E67-E$63)/(0.000998*$B$33)</f>
        <v>4.5545636728001462</v>
      </c>
      <c r="J67" s="37">
        <f t="shared" si="9"/>
        <v>3.795469727333455</v>
      </c>
      <c r="K67" s="37">
        <f t="shared" si="10"/>
        <v>1.3147892812662287</v>
      </c>
      <c r="V67" s="1"/>
      <c r="Z67" s="3"/>
      <c r="AA67" s="3"/>
      <c r="AB67" s="3"/>
      <c r="AC67" s="3"/>
    </row>
    <row r="68" spans="1:29" x14ac:dyDescent="0.45">
      <c r="A68">
        <f t="shared" si="8"/>
        <v>0.6454972243679028</v>
      </c>
      <c r="B68" s="32">
        <v>25</v>
      </c>
      <c r="C68" s="34">
        <v>11675</v>
      </c>
      <c r="D68" s="34">
        <v>11695</v>
      </c>
      <c r="E68" s="34">
        <v>11670</v>
      </c>
      <c r="F68" s="30"/>
      <c r="G68" s="30">
        <f t="shared" si="14"/>
        <v>4.5545636728001462</v>
      </c>
      <c r="H68" s="30">
        <f t="shared" si="15"/>
        <v>4.5545636728001462</v>
      </c>
      <c r="I68" s="30">
        <f t="shared" si="16"/>
        <v>4.5545636728001462</v>
      </c>
      <c r="J68" s="37">
        <f t="shared" si="9"/>
        <v>4.5545636728001462</v>
      </c>
      <c r="K68" s="37">
        <f t="shared" si="10"/>
        <v>0</v>
      </c>
      <c r="V68" s="1"/>
      <c r="Z68" s="3"/>
      <c r="AA68" s="3"/>
      <c r="AB68" s="3"/>
      <c r="AC68" s="3"/>
    </row>
    <row r="69" spans="1:29" x14ac:dyDescent="0.45">
      <c r="A69">
        <f t="shared" si="8"/>
        <v>0.7745966692414834</v>
      </c>
      <c r="B69" s="32">
        <v>36</v>
      </c>
      <c r="C69" s="34">
        <v>11680</v>
      </c>
      <c r="D69" s="34">
        <v>11695</v>
      </c>
      <c r="E69" s="34">
        <v>11675</v>
      </c>
      <c r="F69" s="30"/>
      <c r="G69" s="30">
        <f t="shared" si="14"/>
        <v>6.8318455092002193</v>
      </c>
      <c r="H69" s="30">
        <f t="shared" si="15"/>
        <v>4.5545636728001462</v>
      </c>
      <c r="I69" s="30">
        <f t="shared" si="16"/>
        <v>6.8318455092002193</v>
      </c>
      <c r="J69" s="37">
        <f t="shared" si="9"/>
        <v>6.0727515637335285</v>
      </c>
      <c r="K69" s="37">
        <f t="shared" si="10"/>
        <v>1.3147892812662287</v>
      </c>
    </row>
    <row r="70" spans="1:29" x14ac:dyDescent="0.45">
      <c r="A70">
        <f t="shared" si="8"/>
        <v>0.9036961141150639</v>
      </c>
      <c r="B70" s="32">
        <v>49</v>
      </c>
      <c r="C70" s="34">
        <v>11680</v>
      </c>
      <c r="D70" s="34">
        <v>11695</v>
      </c>
      <c r="E70" s="34">
        <v>11670</v>
      </c>
      <c r="F70" s="30"/>
      <c r="G70" s="30">
        <f t="shared" si="14"/>
        <v>6.8318455092002193</v>
      </c>
      <c r="H70" s="30">
        <f t="shared" si="15"/>
        <v>4.5545636728001462</v>
      </c>
      <c r="I70" s="30">
        <f t="shared" si="16"/>
        <v>4.5545636728001462</v>
      </c>
      <c r="J70" s="37">
        <f t="shared" si="9"/>
        <v>5.3136576182668369</v>
      </c>
      <c r="K70" s="37">
        <f t="shared" si="10"/>
        <v>1.3147892812662261</v>
      </c>
    </row>
    <row r="71" spans="1:29" x14ac:dyDescent="0.45">
      <c r="A71">
        <f t="shared" si="8"/>
        <v>1.0327955589886444</v>
      </c>
      <c r="B71" s="32">
        <v>64</v>
      </c>
      <c r="C71" s="34">
        <v>11680</v>
      </c>
      <c r="D71" s="34">
        <v>11695</v>
      </c>
      <c r="E71" s="34">
        <v>11675</v>
      </c>
      <c r="F71" s="30"/>
      <c r="G71" s="30">
        <f t="shared" si="14"/>
        <v>6.8318455092002193</v>
      </c>
      <c r="H71" s="30">
        <f t="shared" si="15"/>
        <v>4.5545636728001462</v>
      </c>
      <c r="I71" s="30">
        <f t="shared" si="16"/>
        <v>6.8318455092002193</v>
      </c>
      <c r="J71" s="37">
        <f t="shared" si="9"/>
        <v>6.0727515637335285</v>
      </c>
      <c r="K71" s="37">
        <f t="shared" si="10"/>
        <v>1.3147892812662287</v>
      </c>
    </row>
    <row r="72" spans="1:29" x14ac:dyDescent="0.45">
      <c r="A72">
        <f t="shared" si="8"/>
        <v>1.1618950038622251</v>
      </c>
      <c r="B72" s="32">
        <v>81</v>
      </c>
      <c r="C72" s="34">
        <v>11680</v>
      </c>
      <c r="D72" s="34">
        <v>11695</v>
      </c>
      <c r="E72" s="34">
        <v>11675</v>
      </c>
      <c r="F72" s="30"/>
      <c r="G72" s="30">
        <f t="shared" si="14"/>
        <v>6.8318455092002193</v>
      </c>
      <c r="H72" s="30">
        <f t="shared" si="15"/>
        <v>4.5545636728001462</v>
      </c>
      <c r="I72" s="30">
        <f t="shared" si="16"/>
        <v>6.8318455092002193</v>
      </c>
      <c r="J72" s="37">
        <f t="shared" si="9"/>
        <v>6.0727515637335285</v>
      </c>
      <c r="K72" s="37">
        <f t="shared" si="10"/>
        <v>1.3147892812662287</v>
      </c>
    </row>
    <row r="73" spans="1:29" x14ac:dyDescent="0.45">
      <c r="A73">
        <f t="shared" si="8"/>
        <v>1.2909944487358056</v>
      </c>
      <c r="B73" s="32">
        <v>100</v>
      </c>
      <c r="C73" s="34">
        <v>11680</v>
      </c>
      <c r="D73" s="34">
        <v>11700</v>
      </c>
      <c r="E73" s="34">
        <v>11680</v>
      </c>
      <c r="F73" s="30"/>
      <c r="G73" s="30">
        <f t="shared" si="14"/>
        <v>6.8318455092002193</v>
      </c>
      <c r="H73" s="30">
        <f t="shared" si="15"/>
        <v>6.8318455092002193</v>
      </c>
      <c r="I73" s="30">
        <f t="shared" si="16"/>
        <v>9.1091273456002924</v>
      </c>
      <c r="J73" s="37">
        <f t="shared" si="9"/>
        <v>7.59093945466691</v>
      </c>
      <c r="K73" s="37">
        <f t="shared" si="10"/>
        <v>1.3147892812662316</v>
      </c>
    </row>
    <row r="74" spans="1:29" x14ac:dyDescent="0.45">
      <c r="A74">
        <f t="shared" si="8"/>
        <v>1.4200938936093861</v>
      </c>
      <c r="B74" s="32">
        <v>121</v>
      </c>
      <c r="C74" s="34">
        <v>11680</v>
      </c>
      <c r="D74" s="34">
        <v>11700</v>
      </c>
      <c r="E74" s="34">
        <v>11680</v>
      </c>
      <c r="F74" s="30"/>
      <c r="G74" s="30">
        <f t="shared" si="14"/>
        <v>6.8318455092002193</v>
      </c>
      <c r="H74" s="30">
        <f t="shared" si="15"/>
        <v>6.8318455092002193</v>
      </c>
      <c r="I74" s="30">
        <f t="shared" si="16"/>
        <v>9.1091273456002924</v>
      </c>
      <c r="J74" s="37">
        <f t="shared" si="9"/>
        <v>7.59093945466691</v>
      </c>
      <c r="K74" s="37">
        <f t="shared" si="10"/>
        <v>1.3147892812662316</v>
      </c>
    </row>
    <row r="75" spans="1:29" x14ac:dyDescent="0.45">
      <c r="A75">
        <f t="shared" si="8"/>
        <v>1.5491933384829668</v>
      </c>
      <c r="B75" s="32">
        <v>144</v>
      </c>
      <c r="C75" s="34">
        <v>11680</v>
      </c>
      <c r="D75" s="34">
        <v>11700</v>
      </c>
      <c r="E75" s="34">
        <v>11680</v>
      </c>
      <c r="F75" s="30"/>
      <c r="G75" s="30">
        <f t="shared" si="14"/>
        <v>6.8318455092002193</v>
      </c>
      <c r="H75" s="30">
        <f t="shared" si="15"/>
        <v>6.8318455092002193</v>
      </c>
      <c r="I75" s="30">
        <f t="shared" si="16"/>
        <v>9.1091273456002924</v>
      </c>
      <c r="J75" s="37">
        <f t="shared" si="9"/>
        <v>7.59093945466691</v>
      </c>
      <c r="K75" s="37">
        <f t="shared" si="10"/>
        <v>1.3147892812662316</v>
      </c>
    </row>
    <row r="76" spans="1:29" x14ac:dyDescent="0.45">
      <c r="A76">
        <f t="shared" si="8"/>
        <v>1.6782927833565473</v>
      </c>
      <c r="B76" s="32">
        <v>169</v>
      </c>
      <c r="C76" s="34">
        <v>11685</v>
      </c>
      <c r="D76" s="34">
        <v>11700</v>
      </c>
      <c r="E76" s="34">
        <v>11680</v>
      </c>
      <c r="F76" s="30"/>
      <c r="G76" s="30">
        <f t="shared" si="14"/>
        <v>9.1091273456002924</v>
      </c>
      <c r="H76" s="30">
        <f t="shared" si="15"/>
        <v>6.8318455092002193</v>
      </c>
      <c r="I76" s="30">
        <f t="shared" si="16"/>
        <v>9.1091273456002924</v>
      </c>
      <c r="J76" s="37">
        <f t="shared" si="9"/>
        <v>8.3500334001336025</v>
      </c>
      <c r="K76" s="37">
        <f t="shared" si="10"/>
        <v>1.3147892812662207</v>
      </c>
    </row>
    <row r="77" spans="1:29" x14ac:dyDescent="0.45">
      <c r="A77">
        <f t="shared" si="8"/>
        <v>1.8073922282301278</v>
      </c>
      <c r="B77" s="32">
        <v>196</v>
      </c>
      <c r="C77" s="34">
        <v>11685</v>
      </c>
      <c r="D77" s="34">
        <v>11700</v>
      </c>
      <c r="E77" s="34">
        <v>11685</v>
      </c>
      <c r="F77" s="30"/>
      <c r="G77" s="30">
        <f t="shared" si="14"/>
        <v>9.1091273456002924</v>
      </c>
      <c r="H77" s="30">
        <f t="shared" si="15"/>
        <v>6.8318455092002193</v>
      </c>
      <c r="I77" s="30">
        <f t="shared" si="16"/>
        <v>11.386409182000365</v>
      </c>
      <c r="J77" s="37">
        <f t="shared" si="9"/>
        <v>9.1091273456002924</v>
      </c>
      <c r="K77" s="37">
        <f t="shared" si="10"/>
        <v>2.2772818364000678</v>
      </c>
    </row>
    <row r="78" spans="1:29" x14ac:dyDescent="0.45">
      <c r="A78">
        <f t="shared" si="8"/>
        <v>1.9364916731037085</v>
      </c>
      <c r="B78" s="32">
        <v>225</v>
      </c>
      <c r="C78" s="34">
        <v>11685</v>
      </c>
      <c r="D78" s="34">
        <v>11700</v>
      </c>
      <c r="E78" s="34">
        <v>11685</v>
      </c>
      <c r="F78" s="30"/>
      <c r="G78" s="30">
        <f t="shared" si="14"/>
        <v>9.1091273456002924</v>
      </c>
      <c r="H78" s="30">
        <f t="shared" si="15"/>
        <v>6.8318455092002193</v>
      </c>
      <c r="I78" s="30">
        <f t="shared" si="16"/>
        <v>11.386409182000365</v>
      </c>
      <c r="J78" s="37">
        <f t="shared" si="9"/>
        <v>9.1091273456002924</v>
      </c>
      <c r="K78" s="37">
        <f t="shared" si="10"/>
        <v>2.2772818364000678</v>
      </c>
    </row>
    <row r="79" spans="1:29" x14ac:dyDescent="0.45">
      <c r="A79">
        <f t="shared" si="8"/>
        <v>2.0655911179772888</v>
      </c>
      <c r="B79" s="32">
        <v>256</v>
      </c>
      <c r="C79" s="34">
        <v>11690</v>
      </c>
      <c r="D79" s="34">
        <v>11710</v>
      </c>
      <c r="E79" s="34">
        <v>11690</v>
      </c>
      <c r="F79" s="30"/>
      <c r="G79" s="30">
        <f t="shared" si="14"/>
        <v>11.386409182000365</v>
      </c>
      <c r="H79" s="30">
        <f t="shared" si="15"/>
        <v>11.386409182000365</v>
      </c>
      <c r="I79" s="30">
        <f t="shared" si="16"/>
        <v>13.663691018400439</v>
      </c>
      <c r="J79" s="37">
        <f t="shared" si="9"/>
        <v>12.145503127467057</v>
      </c>
      <c r="K79" s="37">
        <f t="shared" si="10"/>
        <v>1.3147892812662274</v>
      </c>
    </row>
    <row r="80" spans="1:29" x14ac:dyDescent="0.45">
      <c r="A80">
        <f t="shared" si="8"/>
        <v>4.9125689138508104</v>
      </c>
      <c r="B80" s="32">
        <v>1448</v>
      </c>
      <c r="C80" s="34">
        <v>11700</v>
      </c>
      <c r="D80" s="34">
        <v>11725</v>
      </c>
      <c r="E80" s="34">
        <v>11705</v>
      </c>
      <c r="F80" s="30"/>
      <c r="G80" s="30">
        <f t="shared" si="14"/>
        <v>15.940972854800512</v>
      </c>
      <c r="H80" s="30">
        <f t="shared" si="15"/>
        <v>18.218254691200585</v>
      </c>
      <c r="I80" s="30">
        <f t="shared" si="16"/>
        <v>20.49553652760066</v>
      </c>
      <c r="J80" s="37">
        <f t="shared" si="9"/>
        <v>18.218254691200585</v>
      </c>
      <c r="K80" s="37">
        <f t="shared" si="10"/>
        <v>2.2772818364000771</v>
      </c>
    </row>
    <row r="81" spans="1:11" x14ac:dyDescent="0.45">
      <c r="A81" s="30"/>
      <c r="B81" s="31"/>
      <c r="C81" s="30"/>
      <c r="D81" s="30"/>
      <c r="E81" s="30"/>
      <c r="F81" s="42" t="s">
        <v>3</v>
      </c>
      <c r="G81" s="30">
        <f>SLOPE(G63:G80,$A$63:$A$80)</f>
        <v>2.8193314420439193</v>
      </c>
      <c r="H81" s="30">
        <f>SLOPE(H63:H80,$A$63:$A$80)</f>
        <v>3.5572240074078492</v>
      </c>
      <c r="I81" s="30">
        <f>SLOPE(I63:I80,$A$63:$A$80)</f>
        <v>4.2521689132332297</v>
      </c>
      <c r="J81" s="37"/>
      <c r="K81" s="37"/>
    </row>
    <row r="82" spans="1:11" x14ac:dyDescent="0.45">
      <c r="B82" s="1"/>
      <c r="G82" s="10" t="s">
        <v>12</v>
      </c>
      <c r="H82" s="11">
        <f>AVERAGE(G81:I81)</f>
        <v>3.5429081208949995</v>
      </c>
      <c r="J82" s="37"/>
      <c r="K82" s="37"/>
    </row>
    <row r="83" spans="1:11" x14ac:dyDescent="0.45">
      <c r="B83" s="1"/>
      <c r="G83" s="10" t="s">
        <v>13</v>
      </c>
      <c r="H83" s="11">
        <f>_xlfn.STDEV.S(G81:I81)</f>
        <v>0.7165260031331927</v>
      </c>
    </row>
    <row r="85" spans="1:11" x14ac:dyDescent="0.45">
      <c r="B85" s="9" t="s">
        <v>32</v>
      </c>
    </row>
    <row r="86" spans="1:11" x14ac:dyDescent="0.45">
      <c r="A86" s="7"/>
      <c r="C86" s="59" t="s">
        <v>31</v>
      </c>
      <c r="D86" s="59"/>
      <c r="E86" s="59"/>
      <c r="G86" s="60" t="s">
        <v>1</v>
      </c>
      <c r="H86" s="60"/>
      <c r="I86" s="60"/>
    </row>
    <row r="87" spans="1:11" x14ac:dyDescent="0.45">
      <c r="B87" s="32" t="s">
        <v>2</v>
      </c>
      <c r="C87" s="33" t="s">
        <v>35</v>
      </c>
      <c r="D87" s="33" t="s">
        <v>36</v>
      </c>
      <c r="E87" s="33" t="s">
        <v>37</v>
      </c>
      <c r="G87" s="41" t="s">
        <v>5</v>
      </c>
      <c r="H87" s="39" t="s">
        <v>6</v>
      </c>
      <c r="I87" s="40" t="s">
        <v>7</v>
      </c>
    </row>
    <row r="88" spans="1:11" x14ac:dyDescent="0.45">
      <c r="A88">
        <f>SQRT(B88/60)</f>
        <v>0</v>
      </c>
      <c r="B88" s="32">
        <v>0</v>
      </c>
      <c r="C88" s="51">
        <v>10655</v>
      </c>
      <c r="D88" s="51">
        <v>10545</v>
      </c>
      <c r="E88" s="51">
        <v>10595</v>
      </c>
      <c r="G88" s="29">
        <f t="shared" ref="G88:G105" si="17">(C88-C$88)/(0.000998*$B$33)</f>
        <v>0</v>
      </c>
      <c r="H88" s="29">
        <f t="shared" ref="H88:H105" si="18">(D88-D$88)/(0.000998*$B$33)</f>
        <v>0</v>
      </c>
      <c r="I88" s="29">
        <f t="shared" ref="I88:I105" si="19">(E88-E$88)/(0.000998*$B$33)</f>
        <v>0</v>
      </c>
      <c r="J88" s="37">
        <f>AVERAGE(G88:I88,G113:I113)</f>
        <v>0</v>
      </c>
      <c r="K88" s="37">
        <f>_xlfn.STDEV.S(G88:I88,G113:I113)</f>
        <v>0</v>
      </c>
    </row>
    <row r="89" spans="1:11" x14ac:dyDescent="0.45">
      <c r="A89">
        <f t="shared" ref="A89:A105" si="20">SQRT(B89/60)</f>
        <v>0.12909944487358055</v>
      </c>
      <c r="B89" s="32">
        <v>1</v>
      </c>
      <c r="C89" s="51">
        <v>10655</v>
      </c>
      <c r="D89" s="51">
        <v>10550</v>
      </c>
      <c r="E89" s="51">
        <v>10605</v>
      </c>
      <c r="G89" s="29">
        <f t="shared" si="17"/>
        <v>0</v>
      </c>
      <c r="H89" s="29">
        <f t="shared" si="18"/>
        <v>2.2772818364000731</v>
      </c>
      <c r="I89" s="29">
        <f t="shared" si="19"/>
        <v>4.5545636728001462</v>
      </c>
      <c r="J89" s="37">
        <f>AVERAGE(G89:I89,G114:I114)</f>
        <v>3.0363757818667643</v>
      </c>
      <c r="K89" s="37">
        <f t="shared" ref="K89:K105" si="21">_xlfn.STDEV.S(G89:I89)</f>
        <v>2.2772818364000731</v>
      </c>
    </row>
    <row r="90" spans="1:11" x14ac:dyDescent="0.45">
      <c r="A90">
        <f t="shared" si="20"/>
        <v>0.2581988897471611</v>
      </c>
      <c r="B90" s="32">
        <v>4</v>
      </c>
      <c r="C90" s="51">
        <v>10660</v>
      </c>
      <c r="D90" s="51">
        <v>10550</v>
      </c>
      <c r="E90" s="51">
        <v>10605</v>
      </c>
      <c r="G90" s="29">
        <f t="shared" si="17"/>
        <v>2.2772818364000731</v>
      </c>
      <c r="H90" s="29">
        <f t="shared" si="18"/>
        <v>2.2772818364000731</v>
      </c>
      <c r="I90" s="29">
        <f t="shared" si="19"/>
        <v>4.5545636728001462</v>
      </c>
      <c r="J90" s="37">
        <f t="shared" ref="J90:J105" si="22">AVERAGE(G90:I90,G115:I115)</f>
        <v>4.1750167000668013</v>
      </c>
      <c r="K90" s="37">
        <f t="shared" si="21"/>
        <v>1.3147892812662274</v>
      </c>
    </row>
    <row r="91" spans="1:11" x14ac:dyDescent="0.45">
      <c r="A91">
        <f t="shared" si="20"/>
        <v>0.3872983346207417</v>
      </c>
      <c r="B91" s="32">
        <v>9</v>
      </c>
      <c r="C91" s="51">
        <v>10660</v>
      </c>
      <c r="D91" s="51">
        <v>10550</v>
      </c>
      <c r="E91" s="51">
        <v>10605</v>
      </c>
      <c r="G91" s="29">
        <f t="shared" si="17"/>
        <v>2.2772818364000731</v>
      </c>
      <c r="H91" s="29">
        <f t="shared" si="18"/>
        <v>2.2772818364000731</v>
      </c>
      <c r="I91" s="29">
        <f t="shared" si="19"/>
        <v>4.5545636728001462</v>
      </c>
      <c r="J91" s="37">
        <f t="shared" si="22"/>
        <v>4.1750167000668013</v>
      </c>
      <c r="K91" s="37">
        <f t="shared" si="21"/>
        <v>1.3147892812662274</v>
      </c>
    </row>
    <row r="92" spans="1:11" x14ac:dyDescent="0.45">
      <c r="A92">
        <f t="shared" si="20"/>
        <v>0.5163977794943222</v>
      </c>
      <c r="B92" s="32">
        <v>16</v>
      </c>
      <c r="C92" s="51">
        <v>10665</v>
      </c>
      <c r="D92" s="51">
        <v>10555</v>
      </c>
      <c r="E92" s="51">
        <v>10610</v>
      </c>
      <c r="G92" s="29">
        <f t="shared" si="17"/>
        <v>4.5545636728001462</v>
      </c>
      <c r="H92" s="29">
        <f t="shared" si="18"/>
        <v>4.5545636728001462</v>
      </c>
      <c r="I92" s="29">
        <f t="shared" si="19"/>
        <v>6.8318455092002193</v>
      </c>
      <c r="J92" s="37">
        <f t="shared" si="22"/>
        <v>5.3136576182668369</v>
      </c>
      <c r="K92" s="37">
        <f t="shared" si="21"/>
        <v>1.3147892812662261</v>
      </c>
    </row>
    <row r="93" spans="1:11" x14ac:dyDescent="0.45">
      <c r="A93">
        <f t="shared" si="20"/>
        <v>0.6454972243679028</v>
      </c>
      <c r="B93" s="32">
        <v>25</v>
      </c>
      <c r="C93" s="51">
        <v>10665</v>
      </c>
      <c r="D93" s="51">
        <v>10555</v>
      </c>
      <c r="E93" s="51">
        <v>10610</v>
      </c>
      <c r="G93" s="29">
        <f t="shared" si="17"/>
        <v>4.5545636728001462</v>
      </c>
      <c r="H93" s="29">
        <f t="shared" si="18"/>
        <v>4.5545636728001462</v>
      </c>
      <c r="I93" s="29">
        <f t="shared" si="19"/>
        <v>6.8318455092002193</v>
      </c>
      <c r="J93" s="37">
        <f t="shared" si="22"/>
        <v>5.6932045910001827</v>
      </c>
      <c r="K93" s="37">
        <f t="shared" si="21"/>
        <v>1.3147892812662261</v>
      </c>
    </row>
    <row r="94" spans="1:11" x14ac:dyDescent="0.45">
      <c r="A94">
        <f t="shared" si="20"/>
        <v>0.7745966692414834</v>
      </c>
      <c r="B94" s="32">
        <v>36</v>
      </c>
      <c r="C94" s="51">
        <v>10665</v>
      </c>
      <c r="D94" s="51">
        <v>10560</v>
      </c>
      <c r="E94" s="51">
        <v>10610</v>
      </c>
      <c r="G94" s="29">
        <f t="shared" si="17"/>
        <v>4.5545636728001462</v>
      </c>
      <c r="H94" s="29">
        <f t="shared" si="18"/>
        <v>6.8318455092002193</v>
      </c>
      <c r="I94" s="29">
        <f t="shared" si="19"/>
        <v>6.8318455092002193</v>
      </c>
      <c r="J94" s="37">
        <f t="shared" si="22"/>
        <v>6.0727515637335285</v>
      </c>
      <c r="K94" s="37">
        <f t="shared" si="21"/>
        <v>1.3147892812662287</v>
      </c>
    </row>
    <row r="95" spans="1:11" x14ac:dyDescent="0.45">
      <c r="A95">
        <f t="shared" si="20"/>
        <v>0.9036961141150639</v>
      </c>
      <c r="B95" s="32">
        <v>49</v>
      </c>
      <c r="C95" s="51">
        <v>10665</v>
      </c>
      <c r="D95" s="51">
        <v>10560</v>
      </c>
      <c r="E95" s="51">
        <v>10610</v>
      </c>
      <c r="G95" s="29">
        <f t="shared" si="17"/>
        <v>4.5545636728001462</v>
      </c>
      <c r="H95" s="29">
        <f t="shared" si="18"/>
        <v>6.8318455092002193</v>
      </c>
      <c r="I95" s="29">
        <f t="shared" si="19"/>
        <v>6.8318455092002193</v>
      </c>
      <c r="J95" s="37">
        <f t="shared" si="22"/>
        <v>6.4522985364668735</v>
      </c>
      <c r="K95" s="37">
        <f t="shared" si="21"/>
        <v>1.3147892812662287</v>
      </c>
    </row>
    <row r="96" spans="1:11" x14ac:dyDescent="0.45">
      <c r="A96">
        <f t="shared" si="20"/>
        <v>1.0327955589886444</v>
      </c>
      <c r="B96" s="32">
        <v>64</v>
      </c>
      <c r="C96" s="51">
        <v>10665</v>
      </c>
      <c r="D96" s="51">
        <v>10560</v>
      </c>
      <c r="E96" s="51">
        <v>10610</v>
      </c>
      <c r="G96" s="29">
        <f t="shared" si="17"/>
        <v>4.5545636728001462</v>
      </c>
      <c r="H96" s="29">
        <f t="shared" si="18"/>
        <v>6.8318455092002193</v>
      </c>
      <c r="I96" s="29">
        <f t="shared" si="19"/>
        <v>6.8318455092002193</v>
      </c>
      <c r="J96" s="37">
        <f t="shared" si="22"/>
        <v>6.8318455092002184</v>
      </c>
      <c r="K96" s="37">
        <f t="shared" si="21"/>
        <v>1.3147892812662287</v>
      </c>
    </row>
    <row r="97" spans="1:11" x14ac:dyDescent="0.45">
      <c r="A97">
        <f t="shared" si="20"/>
        <v>1.1618950038622251</v>
      </c>
      <c r="B97" s="32">
        <v>81</v>
      </c>
      <c r="C97" s="51">
        <v>10670</v>
      </c>
      <c r="D97" s="51">
        <v>10560</v>
      </c>
      <c r="E97" s="51">
        <v>10615</v>
      </c>
      <c r="G97" s="29">
        <f t="shared" si="17"/>
        <v>6.8318455092002193</v>
      </c>
      <c r="H97" s="29">
        <f t="shared" si="18"/>
        <v>6.8318455092002193</v>
      </c>
      <c r="I97" s="29">
        <f t="shared" si="19"/>
        <v>9.1091273456002924</v>
      </c>
      <c r="J97" s="37">
        <f t="shared" si="22"/>
        <v>7.9704864274002558</v>
      </c>
      <c r="K97" s="37">
        <f t="shared" si="21"/>
        <v>1.3147892812662316</v>
      </c>
    </row>
    <row r="98" spans="1:11" x14ac:dyDescent="0.45">
      <c r="A98">
        <f t="shared" si="20"/>
        <v>1.2909944487358056</v>
      </c>
      <c r="B98" s="32">
        <v>100</v>
      </c>
      <c r="C98" s="51">
        <v>10670</v>
      </c>
      <c r="D98" s="51">
        <v>10565</v>
      </c>
      <c r="E98" s="51">
        <v>10615</v>
      </c>
      <c r="G98" s="29">
        <f t="shared" si="17"/>
        <v>6.8318455092002193</v>
      </c>
      <c r="H98" s="29">
        <f t="shared" si="18"/>
        <v>9.1091273456002924</v>
      </c>
      <c r="I98" s="29">
        <f t="shared" si="19"/>
        <v>9.1091273456002924</v>
      </c>
      <c r="J98" s="37">
        <f t="shared" si="22"/>
        <v>8.3500334001336025</v>
      </c>
      <c r="K98" s="37">
        <f t="shared" si="21"/>
        <v>1.3147892812662207</v>
      </c>
    </row>
    <row r="99" spans="1:11" x14ac:dyDescent="0.45">
      <c r="A99">
        <f t="shared" si="20"/>
        <v>1.4200938936093861</v>
      </c>
      <c r="B99" s="32">
        <v>121</v>
      </c>
      <c r="C99" s="51">
        <v>10670</v>
      </c>
      <c r="D99" s="51">
        <v>10565</v>
      </c>
      <c r="E99" s="51">
        <v>10615</v>
      </c>
      <c r="G99" s="29">
        <f t="shared" si="17"/>
        <v>6.8318455092002193</v>
      </c>
      <c r="H99" s="29">
        <f t="shared" si="18"/>
        <v>9.1091273456002924</v>
      </c>
      <c r="I99" s="29">
        <f t="shared" si="19"/>
        <v>9.1091273456002924</v>
      </c>
      <c r="J99" s="37">
        <f t="shared" si="22"/>
        <v>9.1091273456002924</v>
      </c>
      <c r="K99" s="37">
        <f t="shared" si="21"/>
        <v>1.3147892812662207</v>
      </c>
    </row>
    <row r="100" spans="1:11" x14ac:dyDescent="0.45">
      <c r="A100">
        <f t="shared" si="20"/>
        <v>1.5491933384829668</v>
      </c>
      <c r="B100" s="32">
        <v>144</v>
      </c>
      <c r="C100" s="51">
        <v>10670</v>
      </c>
      <c r="D100" s="51">
        <v>10565</v>
      </c>
      <c r="E100" s="51">
        <v>10615</v>
      </c>
      <c r="G100" s="29">
        <f t="shared" si="17"/>
        <v>6.8318455092002193</v>
      </c>
      <c r="H100" s="29">
        <f t="shared" si="18"/>
        <v>9.1091273456002924</v>
      </c>
      <c r="I100" s="29">
        <f t="shared" si="19"/>
        <v>9.1091273456002924</v>
      </c>
      <c r="J100" s="37">
        <f t="shared" si="22"/>
        <v>9.1091273456002924</v>
      </c>
      <c r="K100" s="37">
        <f t="shared" si="21"/>
        <v>1.3147892812662207</v>
      </c>
    </row>
    <row r="101" spans="1:11" x14ac:dyDescent="0.45">
      <c r="A101">
        <f t="shared" si="20"/>
        <v>1.6782927833565473</v>
      </c>
      <c r="B101" s="32">
        <v>169</v>
      </c>
      <c r="C101" s="51">
        <v>10670</v>
      </c>
      <c r="D101" s="51">
        <v>10570</v>
      </c>
      <c r="E101" s="51">
        <v>10620</v>
      </c>
      <c r="G101" s="29">
        <f t="shared" si="17"/>
        <v>6.8318455092002193</v>
      </c>
      <c r="H101" s="29">
        <f t="shared" si="18"/>
        <v>11.386409182000365</v>
      </c>
      <c r="I101" s="29">
        <f t="shared" si="19"/>
        <v>11.386409182000365</v>
      </c>
      <c r="J101" s="37">
        <f t="shared" si="22"/>
        <v>9.8682212910669822</v>
      </c>
      <c r="K101" s="37">
        <f t="shared" si="21"/>
        <v>2.6295785625324575</v>
      </c>
    </row>
    <row r="102" spans="1:11" x14ac:dyDescent="0.45">
      <c r="A102">
        <f t="shared" si="20"/>
        <v>1.8073922282301278</v>
      </c>
      <c r="B102" s="32">
        <v>196</v>
      </c>
      <c r="C102" s="54">
        <v>10675</v>
      </c>
      <c r="D102" s="54">
        <v>10570</v>
      </c>
      <c r="E102" s="54">
        <v>10620</v>
      </c>
      <c r="G102" s="29">
        <f t="shared" si="17"/>
        <v>9.1091273456002924</v>
      </c>
      <c r="H102" s="29">
        <f t="shared" si="18"/>
        <v>11.386409182000365</v>
      </c>
      <c r="I102" s="29">
        <f t="shared" si="19"/>
        <v>11.386409182000365</v>
      </c>
      <c r="J102" s="37">
        <f t="shared" si="22"/>
        <v>11.00686220926702</v>
      </c>
      <c r="K102" s="37">
        <f t="shared" si="21"/>
        <v>1.314789281266237</v>
      </c>
    </row>
    <row r="103" spans="1:11" x14ac:dyDescent="0.45">
      <c r="A103">
        <f t="shared" si="20"/>
        <v>1.9364916731037085</v>
      </c>
      <c r="B103" s="32">
        <v>225</v>
      </c>
      <c r="C103" s="51">
        <v>10675</v>
      </c>
      <c r="D103" s="51">
        <v>10570</v>
      </c>
      <c r="E103" s="51">
        <v>10620</v>
      </c>
      <c r="G103" s="29">
        <f t="shared" si="17"/>
        <v>9.1091273456002924</v>
      </c>
      <c r="H103" s="29">
        <f t="shared" si="18"/>
        <v>11.386409182000365</v>
      </c>
      <c r="I103" s="29">
        <f t="shared" si="19"/>
        <v>11.386409182000365</v>
      </c>
      <c r="J103" s="37">
        <f t="shared" si="22"/>
        <v>11.00686220926702</v>
      </c>
      <c r="K103" s="37">
        <f t="shared" si="21"/>
        <v>1.314789281266237</v>
      </c>
    </row>
    <row r="104" spans="1:11" x14ac:dyDescent="0.45">
      <c r="A104">
        <f t="shared" si="20"/>
        <v>2.0655911179772888</v>
      </c>
      <c r="B104" s="32">
        <v>256</v>
      </c>
      <c r="C104" s="54">
        <v>10680</v>
      </c>
      <c r="D104" s="54">
        <v>10575</v>
      </c>
      <c r="E104" s="54">
        <v>10625</v>
      </c>
      <c r="G104" s="29">
        <f t="shared" si="17"/>
        <v>11.386409182000365</v>
      </c>
      <c r="H104" s="29">
        <f t="shared" si="18"/>
        <v>13.663691018400439</v>
      </c>
      <c r="I104" s="29">
        <f t="shared" si="19"/>
        <v>13.663691018400439</v>
      </c>
      <c r="J104" s="37">
        <f t="shared" si="22"/>
        <v>12.904597072933747</v>
      </c>
      <c r="K104" s="37">
        <f t="shared" si="21"/>
        <v>1.3147892812662274</v>
      </c>
    </row>
    <row r="105" spans="1:11" x14ac:dyDescent="0.45">
      <c r="A105">
        <f t="shared" si="20"/>
        <v>4.9125689138508104</v>
      </c>
      <c r="B105" s="32">
        <v>1448</v>
      </c>
      <c r="C105" s="54">
        <v>10700</v>
      </c>
      <c r="D105" s="54">
        <v>10595</v>
      </c>
      <c r="E105" s="54">
        <v>10645</v>
      </c>
      <c r="G105" s="29">
        <f t="shared" si="17"/>
        <v>20.49553652760066</v>
      </c>
      <c r="H105" s="29">
        <f t="shared" si="18"/>
        <v>22.772818364000731</v>
      </c>
      <c r="I105" s="29">
        <f t="shared" si="19"/>
        <v>22.772818364000731</v>
      </c>
      <c r="J105" s="37">
        <f t="shared" si="22"/>
        <v>22.013724418534039</v>
      </c>
      <c r="K105" s="37">
        <f t="shared" si="21"/>
        <v>1.3147892812662265</v>
      </c>
    </row>
    <row r="106" spans="1:11" x14ac:dyDescent="0.45">
      <c r="B106" s="1"/>
      <c r="F106" s="4" t="s">
        <v>3</v>
      </c>
      <c r="G106" s="29">
        <f>SLOPE(G88:G105,$A$63:$A$80)</f>
        <v>4.1220147133297882</v>
      </c>
      <c r="H106" s="29">
        <f>SLOPE(H88:H105,$A$63:$A$80)</f>
        <v>4.6584597704722723</v>
      </c>
      <c r="I106" s="29">
        <f>SLOPE(I88:I105,$A$63:$A$80)</f>
        <v>4.1825923503926958</v>
      </c>
    </row>
    <row r="107" spans="1:11" x14ac:dyDescent="0.45">
      <c r="B107" s="1"/>
      <c r="F107" s="4"/>
      <c r="G107" s="50"/>
      <c r="H107" s="19"/>
    </row>
    <row r="108" spans="1:11" x14ac:dyDescent="0.45">
      <c r="B108" s="1"/>
      <c r="F108" s="4"/>
      <c r="G108" s="50"/>
      <c r="H108" s="19"/>
    </row>
    <row r="109" spans="1:11" ht="17.25" customHeight="1" x14ac:dyDescent="0.45">
      <c r="B109" s="1"/>
      <c r="F109" s="4"/>
    </row>
    <row r="110" spans="1:11" x14ac:dyDescent="0.45">
      <c r="B110" s="16" t="s">
        <v>16</v>
      </c>
      <c r="F110" s="4"/>
    </row>
    <row r="111" spans="1:11" x14ac:dyDescent="0.45">
      <c r="A111" s="7"/>
      <c r="C111" s="59" t="s">
        <v>31</v>
      </c>
      <c r="D111" s="59"/>
      <c r="E111" s="59"/>
      <c r="G111" s="60" t="s">
        <v>1</v>
      </c>
      <c r="H111" s="60"/>
      <c r="I111" s="60"/>
    </row>
    <row r="112" spans="1:11" x14ac:dyDescent="0.45">
      <c r="B112" s="32" t="s">
        <v>2</v>
      </c>
      <c r="C112" s="33" t="s">
        <v>5</v>
      </c>
      <c r="D112" s="33" t="s">
        <v>6</v>
      </c>
      <c r="E112" s="33" t="s">
        <v>7</v>
      </c>
      <c r="G112" s="41" t="s">
        <v>5</v>
      </c>
      <c r="H112" s="39" t="s">
        <v>6</v>
      </c>
      <c r="I112" s="40" t="s">
        <v>7</v>
      </c>
    </row>
    <row r="113" spans="1:9" x14ac:dyDescent="0.45">
      <c r="A113">
        <f>SQRT(B113/60)</f>
        <v>0</v>
      </c>
      <c r="B113" s="32">
        <v>0</v>
      </c>
      <c r="C113" s="51">
        <v>10690</v>
      </c>
      <c r="D113" s="51">
        <v>10625</v>
      </c>
      <c r="E113" s="51">
        <v>10665</v>
      </c>
      <c r="G113" s="29">
        <f t="shared" ref="G113:G130" si="23">(C113-C$113)/(0.000998*$B$33)</f>
        <v>0</v>
      </c>
      <c r="H113" s="29">
        <f t="shared" ref="H113:H130" si="24">(D113-D$113)/(0.000998*$B$33)</f>
        <v>0</v>
      </c>
      <c r="I113" s="29">
        <f t="shared" ref="I113:I130" si="25">(E113-E$113)/(0.000998*$B$33)</f>
        <v>0</v>
      </c>
    </row>
    <row r="114" spans="1:9" x14ac:dyDescent="0.45">
      <c r="A114">
        <f t="shared" ref="A114:A130" si="26">SQRT(B114/60)</f>
        <v>0.12909944487358055</v>
      </c>
      <c r="B114" s="32">
        <v>1</v>
      </c>
      <c r="C114" s="51">
        <v>10695</v>
      </c>
      <c r="D114" s="51">
        <v>10635</v>
      </c>
      <c r="E114" s="51">
        <v>10675</v>
      </c>
      <c r="G114" s="29">
        <f t="shared" si="23"/>
        <v>2.2772818364000731</v>
      </c>
      <c r="H114" s="29">
        <f t="shared" si="24"/>
        <v>4.5545636728001462</v>
      </c>
      <c r="I114" s="29">
        <f t="shared" si="25"/>
        <v>4.5545636728001462</v>
      </c>
    </row>
    <row r="115" spans="1:9" hidden="1" x14ac:dyDescent="0.45">
      <c r="A115">
        <f t="shared" si="26"/>
        <v>0</v>
      </c>
      <c r="B115" s="32"/>
      <c r="C115" s="51">
        <v>10700</v>
      </c>
      <c r="D115" s="51">
        <v>10635</v>
      </c>
      <c r="E115" s="51">
        <v>10680</v>
      </c>
      <c r="G115" s="29">
        <f t="shared" si="23"/>
        <v>4.5545636728001462</v>
      </c>
      <c r="H115" s="29">
        <f t="shared" si="24"/>
        <v>4.5545636728001462</v>
      </c>
      <c r="I115" s="29">
        <f t="shared" si="25"/>
        <v>6.8318455092002193</v>
      </c>
    </row>
    <row r="116" spans="1:9" hidden="1" x14ac:dyDescent="0.45">
      <c r="A116">
        <f t="shared" si="26"/>
        <v>0</v>
      </c>
      <c r="B116" s="32"/>
      <c r="C116" s="51">
        <v>10700</v>
      </c>
      <c r="D116" s="51">
        <v>10635</v>
      </c>
      <c r="E116" s="51">
        <v>10680</v>
      </c>
      <c r="G116" s="29">
        <f t="shared" si="23"/>
        <v>4.5545636728001462</v>
      </c>
      <c r="H116" s="29">
        <f t="shared" si="24"/>
        <v>4.5545636728001462</v>
      </c>
      <c r="I116" s="29">
        <f t="shared" si="25"/>
        <v>6.8318455092002193</v>
      </c>
    </row>
    <row r="117" spans="1:9" x14ac:dyDescent="0.45">
      <c r="A117">
        <f t="shared" si="26"/>
        <v>0.5163977794943222</v>
      </c>
      <c r="B117" s="32">
        <v>16</v>
      </c>
      <c r="C117" s="51">
        <v>10700</v>
      </c>
      <c r="D117" s="51">
        <v>10635</v>
      </c>
      <c r="E117" s="51">
        <v>10680</v>
      </c>
      <c r="G117" s="29">
        <f t="shared" si="23"/>
        <v>4.5545636728001462</v>
      </c>
      <c r="H117" s="29">
        <f t="shared" si="24"/>
        <v>4.5545636728001462</v>
      </c>
      <c r="I117" s="29">
        <f t="shared" si="25"/>
        <v>6.8318455092002193</v>
      </c>
    </row>
    <row r="118" spans="1:9" x14ac:dyDescent="0.45">
      <c r="A118">
        <f t="shared" si="26"/>
        <v>0.6454972243679028</v>
      </c>
      <c r="B118" s="32">
        <v>25</v>
      </c>
      <c r="C118" s="51">
        <v>10700</v>
      </c>
      <c r="D118" s="51">
        <v>10640</v>
      </c>
      <c r="E118" s="51">
        <v>10680</v>
      </c>
      <c r="G118" s="29">
        <f t="shared" si="23"/>
        <v>4.5545636728001462</v>
      </c>
      <c r="H118" s="29">
        <f t="shared" si="24"/>
        <v>6.8318455092002193</v>
      </c>
      <c r="I118" s="29">
        <f t="shared" si="25"/>
        <v>6.8318455092002193</v>
      </c>
    </row>
    <row r="119" spans="1:9" x14ac:dyDescent="0.45">
      <c r="A119">
        <f t="shared" si="26"/>
        <v>0.7745966692414834</v>
      </c>
      <c r="B119" s="32">
        <v>36</v>
      </c>
      <c r="C119" s="51">
        <v>10700</v>
      </c>
      <c r="D119" s="51">
        <v>10640</v>
      </c>
      <c r="E119" s="51">
        <v>10680</v>
      </c>
      <c r="G119" s="29">
        <f t="shared" si="23"/>
        <v>4.5545636728001462</v>
      </c>
      <c r="H119" s="29">
        <f t="shared" si="24"/>
        <v>6.8318455092002193</v>
      </c>
      <c r="I119" s="29">
        <f t="shared" si="25"/>
        <v>6.8318455092002193</v>
      </c>
    </row>
    <row r="120" spans="1:9" x14ac:dyDescent="0.45">
      <c r="A120">
        <f t="shared" si="26"/>
        <v>0.9036961141150639</v>
      </c>
      <c r="B120" s="32">
        <v>49</v>
      </c>
      <c r="C120" s="51">
        <v>10700</v>
      </c>
      <c r="D120" s="51">
        <v>10640</v>
      </c>
      <c r="E120" s="51">
        <v>10685</v>
      </c>
      <c r="G120" s="29">
        <f t="shared" si="23"/>
        <v>4.5545636728001462</v>
      </c>
      <c r="H120" s="29">
        <f t="shared" si="24"/>
        <v>6.8318455092002193</v>
      </c>
      <c r="I120" s="29">
        <f t="shared" si="25"/>
        <v>9.1091273456002924</v>
      </c>
    </row>
    <row r="121" spans="1:9" x14ac:dyDescent="0.45">
      <c r="A121">
        <f t="shared" si="26"/>
        <v>1.0327955589886444</v>
      </c>
      <c r="B121" s="32">
        <v>64</v>
      </c>
      <c r="C121" s="51">
        <v>10700</v>
      </c>
      <c r="D121" s="51">
        <v>10645</v>
      </c>
      <c r="E121" s="51">
        <v>10685</v>
      </c>
      <c r="G121" s="29">
        <f t="shared" si="23"/>
        <v>4.5545636728001462</v>
      </c>
      <c r="H121" s="29">
        <f t="shared" si="24"/>
        <v>9.1091273456002924</v>
      </c>
      <c r="I121" s="29">
        <f t="shared" si="25"/>
        <v>9.1091273456002924</v>
      </c>
    </row>
    <row r="122" spans="1:9" x14ac:dyDescent="0.45">
      <c r="A122">
        <f t="shared" si="26"/>
        <v>1.1618950038622251</v>
      </c>
      <c r="B122" s="32">
        <v>81</v>
      </c>
      <c r="C122" s="51">
        <v>10705</v>
      </c>
      <c r="D122" s="51">
        <v>10645</v>
      </c>
      <c r="E122" s="51">
        <v>10685</v>
      </c>
      <c r="G122" s="29">
        <f t="shared" si="23"/>
        <v>6.8318455092002193</v>
      </c>
      <c r="H122" s="29">
        <f t="shared" si="24"/>
        <v>9.1091273456002924</v>
      </c>
      <c r="I122" s="29">
        <f t="shared" si="25"/>
        <v>9.1091273456002924</v>
      </c>
    </row>
    <row r="123" spans="1:9" x14ac:dyDescent="0.45">
      <c r="A123">
        <f t="shared" si="26"/>
        <v>1.2909944487358056</v>
      </c>
      <c r="B123" s="32">
        <v>100</v>
      </c>
      <c r="C123" s="51">
        <v>10705</v>
      </c>
      <c r="D123" s="51">
        <v>10645</v>
      </c>
      <c r="E123" s="51">
        <v>10685</v>
      </c>
      <c r="G123" s="29">
        <f t="shared" si="23"/>
        <v>6.8318455092002193</v>
      </c>
      <c r="H123" s="29">
        <f t="shared" si="24"/>
        <v>9.1091273456002924</v>
      </c>
      <c r="I123" s="29">
        <f t="shared" si="25"/>
        <v>9.1091273456002924</v>
      </c>
    </row>
    <row r="124" spans="1:9" x14ac:dyDescent="0.45">
      <c r="A124">
        <f t="shared" si="26"/>
        <v>1.4200938936093861</v>
      </c>
      <c r="B124" s="32">
        <v>121</v>
      </c>
      <c r="C124" s="51">
        <v>10705</v>
      </c>
      <c r="D124" s="51">
        <v>10650</v>
      </c>
      <c r="E124" s="51">
        <v>10690</v>
      </c>
      <c r="G124" s="29">
        <f t="shared" si="23"/>
        <v>6.8318455092002193</v>
      </c>
      <c r="H124" s="29">
        <f t="shared" si="24"/>
        <v>11.386409182000365</v>
      </c>
      <c r="I124" s="29">
        <f t="shared" si="25"/>
        <v>11.386409182000365</v>
      </c>
    </row>
    <row r="125" spans="1:9" x14ac:dyDescent="0.45">
      <c r="A125">
        <f t="shared" si="26"/>
        <v>1.5491933384829668</v>
      </c>
      <c r="B125" s="32">
        <v>144</v>
      </c>
      <c r="C125" s="51">
        <v>10705</v>
      </c>
      <c r="D125" s="51">
        <v>10650</v>
      </c>
      <c r="E125" s="51">
        <v>10690</v>
      </c>
      <c r="G125" s="29">
        <f t="shared" si="23"/>
        <v>6.8318455092002193</v>
      </c>
      <c r="H125" s="29">
        <f t="shared" si="24"/>
        <v>11.386409182000365</v>
      </c>
      <c r="I125" s="29">
        <f t="shared" si="25"/>
        <v>11.386409182000365</v>
      </c>
    </row>
    <row r="126" spans="1:9" x14ac:dyDescent="0.45">
      <c r="A126">
        <f t="shared" si="26"/>
        <v>1.6782927833565473</v>
      </c>
      <c r="B126" s="32">
        <v>169</v>
      </c>
      <c r="C126" s="51">
        <v>10705</v>
      </c>
      <c r="D126" s="51">
        <v>10650</v>
      </c>
      <c r="E126" s="51">
        <v>10690</v>
      </c>
      <c r="G126" s="29">
        <f t="shared" si="23"/>
        <v>6.8318455092002193</v>
      </c>
      <c r="H126" s="29">
        <f t="shared" si="24"/>
        <v>11.386409182000365</v>
      </c>
      <c r="I126" s="29">
        <f t="shared" si="25"/>
        <v>11.386409182000365</v>
      </c>
    </row>
    <row r="127" spans="1:9" x14ac:dyDescent="0.45">
      <c r="A127">
        <f t="shared" si="26"/>
        <v>1.8073922282301278</v>
      </c>
      <c r="B127" s="32">
        <v>196</v>
      </c>
      <c r="C127" s="54">
        <v>10710</v>
      </c>
      <c r="D127" s="54">
        <v>10650</v>
      </c>
      <c r="E127" s="54">
        <v>10695</v>
      </c>
      <c r="G127" s="29">
        <f t="shared" si="23"/>
        <v>9.1091273456002924</v>
      </c>
      <c r="H127" s="29">
        <f t="shared" si="24"/>
        <v>11.386409182000365</v>
      </c>
      <c r="I127" s="29">
        <f t="shared" si="25"/>
        <v>13.663691018400439</v>
      </c>
    </row>
    <row r="128" spans="1:9" x14ac:dyDescent="0.45">
      <c r="A128">
        <f t="shared" si="26"/>
        <v>1.9364916731037085</v>
      </c>
      <c r="B128" s="32">
        <v>225</v>
      </c>
      <c r="C128" s="54">
        <v>10710</v>
      </c>
      <c r="D128" s="54">
        <v>10650</v>
      </c>
      <c r="E128" s="54">
        <v>10695</v>
      </c>
      <c r="G128" s="29">
        <f t="shared" si="23"/>
        <v>9.1091273456002924</v>
      </c>
      <c r="H128" s="29">
        <f t="shared" si="24"/>
        <v>11.386409182000365</v>
      </c>
      <c r="I128" s="29">
        <f t="shared" si="25"/>
        <v>13.663691018400439</v>
      </c>
    </row>
    <row r="129" spans="1:9" x14ac:dyDescent="0.45">
      <c r="A129">
        <f t="shared" si="26"/>
        <v>2.0655911179772888</v>
      </c>
      <c r="B129" s="32">
        <v>256</v>
      </c>
      <c r="C129" s="54">
        <v>10710</v>
      </c>
      <c r="D129" s="54">
        <v>10655</v>
      </c>
      <c r="E129" s="54">
        <v>10700</v>
      </c>
      <c r="G129" s="29">
        <f t="shared" si="23"/>
        <v>9.1091273456002924</v>
      </c>
      <c r="H129" s="29">
        <f t="shared" si="24"/>
        <v>13.663691018400439</v>
      </c>
      <c r="I129" s="29">
        <f t="shared" si="25"/>
        <v>15.940972854800512</v>
      </c>
    </row>
    <row r="130" spans="1:9" x14ac:dyDescent="0.45">
      <c r="A130">
        <f t="shared" si="26"/>
        <v>4.9125689138508104</v>
      </c>
      <c r="B130" s="32">
        <v>1448</v>
      </c>
      <c r="C130" s="54">
        <v>10725</v>
      </c>
      <c r="D130" s="54">
        <v>10680</v>
      </c>
      <c r="E130" s="54">
        <v>10720</v>
      </c>
      <c r="G130" s="29">
        <f t="shared" si="23"/>
        <v>15.940972854800512</v>
      </c>
      <c r="H130" s="29">
        <f t="shared" si="24"/>
        <v>25.050100200400806</v>
      </c>
      <c r="I130" s="29">
        <f t="shared" si="25"/>
        <v>25.050100200400806</v>
      </c>
    </row>
    <row r="131" spans="1:9" x14ac:dyDescent="0.45">
      <c r="B131" s="1"/>
      <c r="F131" s="4" t="s">
        <v>3</v>
      </c>
      <c r="G131" s="29">
        <f>SLOPE(G113:G130,$A$63:$A$80)</f>
        <v>2.9174989030178309</v>
      </c>
      <c r="H131" s="29">
        <f>SLOPE(H113:H130,$A$63:$A$80)</f>
        <v>4.6868054192517263</v>
      </c>
      <c r="I131" s="29">
        <f>SLOPE(I113:I130,$A$63:$A$80)</f>
        <v>4.5932600458435893</v>
      </c>
    </row>
    <row r="132" spans="1:9" x14ac:dyDescent="0.45">
      <c r="B132" s="1"/>
      <c r="G132" s="15" t="s">
        <v>12</v>
      </c>
      <c r="H132" s="16">
        <f>AVERAGE(G131:I131,G106:I106)</f>
        <v>4.193438533717984</v>
      </c>
    </row>
    <row r="133" spans="1:9" x14ac:dyDescent="0.45">
      <c r="B133" s="1"/>
      <c r="G133" s="15" t="s">
        <v>13</v>
      </c>
      <c r="H133" s="16">
        <f>_xlfn.STDEV.S(G131:I131,G106:I106)</f>
        <v>0.67123078280647452</v>
      </c>
    </row>
    <row r="134" spans="1:9" x14ac:dyDescent="0.45">
      <c r="B134" s="1"/>
    </row>
    <row r="135" spans="1:9" x14ac:dyDescent="0.45">
      <c r="B135" s="1"/>
    </row>
    <row r="136" spans="1:9" x14ac:dyDescent="0.45">
      <c r="B136" s="1"/>
    </row>
    <row r="137" spans="1:9" x14ac:dyDescent="0.45">
      <c r="B137" s="1"/>
    </row>
    <row r="138" spans="1:9" x14ac:dyDescent="0.45">
      <c r="B138" s="1"/>
    </row>
    <row r="139" spans="1:9" x14ac:dyDescent="0.45">
      <c r="B139" s="1"/>
    </row>
    <row r="140" spans="1:9" x14ac:dyDescent="0.45">
      <c r="B140" s="1"/>
    </row>
    <row r="141" spans="1:9" x14ac:dyDescent="0.45">
      <c r="B141" s="1"/>
    </row>
    <row r="142" spans="1:9" x14ac:dyDescent="0.45">
      <c r="B142" s="1"/>
    </row>
    <row r="143" spans="1:9" x14ac:dyDescent="0.45">
      <c r="B143" s="1"/>
    </row>
    <row r="144" spans="1:9" x14ac:dyDescent="0.45">
      <c r="B144" s="1"/>
    </row>
    <row r="145" spans="2:8" x14ac:dyDescent="0.45">
      <c r="B145" s="1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4"/>
      <c r="F149" s="4"/>
    </row>
    <row r="150" spans="2:8" s="5" customFormat="1" x14ac:dyDescent="0.45">
      <c r="B150" s="6"/>
    </row>
    <row r="151" spans="2:8" x14ac:dyDescent="0.45">
      <c r="B151" s="1"/>
      <c r="C151" s="1"/>
      <c r="F151" s="1"/>
    </row>
    <row r="152" spans="2:8" x14ac:dyDescent="0.45">
      <c r="B152" s="1"/>
      <c r="H152" s="2"/>
    </row>
    <row r="153" spans="2:8" x14ac:dyDescent="0.45">
      <c r="B153" s="1"/>
    </row>
    <row r="154" spans="2:8" x14ac:dyDescent="0.45">
      <c r="B154" s="1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1"/>
    </row>
    <row r="164" spans="2:8" x14ac:dyDescent="0.45">
      <c r="B164" s="1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4"/>
      <c r="F170" s="4"/>
    </row>
    <row r="171" spans="2:8" x14ac:dyDescent="0.45">
      <c r="B171" s="1"/>
      <c r="C171" s="1"/>
      <c r="F171" s="1"/>
    </row>
    <row r="172" spans="2:8" x14ac:dyDescent="0.45">
      <c r="B172" s="1"/>
      <c r="H172" s="2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F190" s="4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  <row r="286" spans="2:2" x14ac:dyDescent="0.45">
      <c r="B286" s="1"/>
    </row>
    <row r="287" spans="2:2" x14ac:dyDescent="0.45">
      <c r="B287" s="1"/>
    </row>
    <row r="288" spans="2:2" x14ac:dyDescent="0.45">
      <c r="B288" s="1"/>
    </row>
    <row r="289" spans="2:2" x14ac:dyDescent="0.45">
      <c r="B289" s="1"/>
    </row>
    <row r="290" spans="2:2" x14ac:dyDescent="0.45">
      <c r="B290" s="1"/>
    </row>
    <row r="291" spans="2:2" x14ac:dyDescent="0.45">
      <c r="B291" s="1"/>
    </row>
    <row r="292" spans="2:2" x14ac:dyDescent="0.45">
      <c r="B292" s="1"/>
    </row>
  </sheetData>
  <mergeCells count="8">
    <mergeCell ref="C111:E111"/>
    <mergeCell ref="G111:I111"/>
    <mergeCell ref="C36:E36"/>
    <mergeCell ref="G36:I36"/>
    <mergeCell ref="C61:E61"/>
    <mergeCell ref="G61:I61"/>
    <mergeCell ref="C86:E86"/>
    <mergeCell ref="G86:I86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C292"/>
  <sheetViews>
    <sheetView zoomScale="38" zoomScaleNormal="85" workbookViewId="0">
      <selection activeCell="A2" sqref="A2"/>
    </sheetView>
  </sheetViews>
  <sheetFormatPr defaultColWidth="8.73046875" defaultRowHeight="14.25" x14ac:dyDescent="0.45"/>
  <cols>
    <col min="1" max="1" width="22.59765625" customWidth="1"/>
    <col min="2" max="5" width="20.86328125" customWidth="1"/>
    <col min="6" max="6" width="11.1328125" customWidth="1"/>
    <col min="7" max="7" width="22.73046875" customWidth="1"/>
    <col min="8" max="8" width="21" customWidth="1"/>
    <col min="9" max="9" width="16" customWidth="1"/>
  </cols>
  <sheetData>
    <row r="1" spans="1:8" ht="23.25" x14ac:dyDescent="0.7">
      <c r="A1" s="47" t="s">
        <v>34</v>
      </c>
    </row>
    <row r="2" spans="1:8" ht="23.25" x14ac:dyDescent="0.7">
      <c r="A2" s="12"/>
      <c r="B2" s="12"/>
    </row>
    <row r="4" spans="1:8" x14ac:dyDescent="0.45">
      <c r="A4" t="s">
        <v>18</v>
      </c>
      <c r="B4" s="20" t="s">
        <v>38</v>
      </c>
    </row>
    <row r="5" spans="1:8" x14ac:dyDescent="0.45">
      <c r="A5" t="s">
        <v>19</v>
      </c>
      <c r="B5" s="21" t="s">
        <v>39</v>
      </c>
    </row>
    <row r="6" spans="1:8" x14ac:dyDescent="0.45">
      <c r="A6" s="35" t="s">
        <v>20</v>
      </c>
      <c r="B6" s="21">
        <v>43569</v>
      </c>
      <c r="C6" s="17"/>
    </row>
    <row r="7" spans="1:8" x14ac:dyDescent="0.45">
      <c r="B7" s="17"/>
    </row>
    <row r="8" spans="1:8" x14ac:dyDescent="0.45">
      <c r="A8" s="8" t="s">
        <v>4</v>
      </c>
      <c r="D8" s="13" t="s">
        <v>16</v>
      </c>
    </row>
    <row r="9" spans="1:8" x14ac:dyDescent="0.45">
      <c r="A9" s="8"/>
      <c r="D9" s="13"/>
    </row>
    <row r="10" spans="1:8" x14ac:dyDescent="0.45">
      <c r="A10" s="8" t="s">
        <v>5</v>
      </c>
      <c r="B10" s="24" t="s">
        <v>14</v>
      </c>
      <c r="D10" s="13" t="s">
        <v>5</v>
      </c>
      <c r="E10" s="24" t="s">
        <v>14</v>
      </c>
      <c r="G10" s="13" t="s">
        <v>35</v>
      </c>
      <c r="H10" s="24" t="s">
        <v>14</v>
      </c>
    </row>
    <row r="11" spans="1:8" x14ac:dyDescent="0.45">
      <c r="A11" s="22" t="s">
        <v>10</v>
      </c>
      <c r="B11" s="55">
        <v>37.000000000000007</v>
      </c>
      <c r="D11" s="23" t="s">
        <v>10</v>
      </c>
      <c r="E11" s="55">
        <v>257.49999999999994</v>
      </c>
      <c r="G11" s="23" t="s">
        <v>10</v>
      </c>
      <c r="H11" s="55">
        <v>78.250000000000014</v>
      </c>
    </row>
    <row r="12" spans="1:8" x14ac:dyDescent="0.45">
      <c r="A12" s="22" t="s">
        <v>11</v>
      </c>
      <c r="B12" s="55">
        <v>98.5</v>
      </c>
      <c r="D12" s="23" t="s">
        <v>11</v>
      </c>
      <c r="E12" s="55">
        <v>213.75000000000003</v>
      </c>
      <c r="G12" s="23" t="s">
        <v>11</v>
      </c>
      <c r="H12" s="55">
        <v>106.75</v>
      </c>
    </row>
    <row r="13" spans="1:8" x14ac:dyDescent="0.45">
      <c r="A13" s="22" t="s">
        <v>27</v>
      </c>
      <c r="B13" s="55">
        <v>79.499999999999986</v>
      </c>
      <c r="D13" s="23" t="s">
        <v>27</v>
      </c>
      <c r="E13" s="55">
        <v>282.75</v>
      </c>
      <c r="G13" s="23" t="s">
        <v>27</v>
      </c>
      <c r="H13" s="55">
        <v>75.000000000000014</v>
      </c>
    </row>
    <row r="14" spans="1:8" x14ac:dyDescent="0.45">
      <c r="A14" s="22" t="s">
        <v>28</v>
      </c>
      <c r="B14" s="55">
        <v>24.5</v>
      </c>
      <c r="D14" s="23" t="s">
        <v>28</v>
      </c>
      <c r="E14" s="55">
        <v>353.50000000000006</v>
      </c>
      <c r="G14" s="23" t="s">
        <v>28</v>
      </c>
      <c r="H14" s="55">
        <v>92</v>
      </c>
    </row>
    <row r="15" spans="1:8" x14ac:dyDescent="0.45">
      <c r="A15" s="8" t="s">
        <v>6</v>
      </c>
      <c r="B15" s="8"/>
      <c r="D15" s="13" t="s">
        <v>6</v>
      </c>
      <c r="E15" s="14"/>
      <c r="G15" s="13" t="s">
        <v>36</v>
      </c>
      <c r="H15" s="14"/>
    </row>
    <row r="16" spans="1:8" x14ac:dyDescent="0.45">
      <c r="A16" s="22" t="s">
        <v>10</v>
      </c>
      <c r="B16" s="55">
        <v>169.99999999999997</v>
      </c>
      <c r="D16" s="23" t="s">
        <v>10</v>
      </c>
      <c r="E16" s="55">
        <v>85</v>
      </c>
      <c r="G16" s="23" t="s">
        <v>10</v>
      </c>
      <c r="H16" s="55">
        <v>179.5</v>
      </c>
    </row>
    <row r="17" spans="1:8" x14ac:dyDescent="0.45">
      <c r="A17" s="22" t="s">
        <v>11</v>
      </c>
      <c r="B17" s="55">
        <v>242.75</v>
      </c>
      <c r="D17" s="23" t="s">
        <v>11</v>
      </c>
      <c r="E17" s="55">
        <v>188</v>
      </c>
      <c r="G17" s="23" t="s">
        <v>11</v>
      </c>
      <c r="H17" s="55">
        <v>181</v>
      </c>
    </row>
    <row r="18" spans="1:8" x14ac:dyDescent="0.45">
      <c r="A18" s="22" t="s">
        <v>27</v>
      </c>
      <c r="B18" s="55">
        <v>184.25</v>
      </c>
      <c r="D18" s="23" t="s">
        <v>27</v>
      </c>
      <c r="E18" s="55">
        <v>284.5</v>
      </c>
      <c r="G18" s="23" t="s">
        <v>27</v>
      </c>
      <c r="H18" s="55">
        <v>179</v>
      </c>
    </row>
    <row r="19" spans="1:8" x14ac:dyDescent="0.45">
      <c r="A19" s="22" t="s">
        <v>28</v>
      </c>
      <c r="B19" s="55">
        <v>217.25</v>
      </c>
      <c r="D19" s="23" t="s">
        <v>28</v>
      </c>
      <c r="E19" s="55">
        <v>291.75</v>
      </c>
      <c r="G19" s="23" t="s">
        <v>28</v>
      </c>
      <c r="H19" s="55">
        <v>209.25</v>
      </c>
    </row>
    <row r="20" spans="1:8" x14ac:dyDescent="0.45">
      <c r="A20" s="8" t="s">
        <v>7</v>
      </c>
      <c r="B20" s="8"/>
      <c r="D20" s="13" t="s">
        <v>7</v>
      </c>
      <c r="E20" s="14"/>
      <c r="G20" s="13" t="s">
        <v>37</v>
      </c>
      <c r="H20" s="14"/>
    </row>
    <row r="21" spans="1:8" x14ac:dyDescent="0.45">
      <c r="A21" s="22" t="s">
        <v>10</v>
      </c>
      <c r="B21" s="55">
        <v>69</v>
      </c>
      <c r="D21" s="23" t="s">
        <v>10</v>
      </c>
      <c r="E21" s="55">
        <v>110.74999999999999</v>
      </c>
      <c r="G21" s="23" t="s">
        <v>10</v>
      </c>
      <c r="H21" s="55">
        <v>195</v>
      </c>
    </row>
    <row r="22" spans="1:8" x14ac:dyDescent="0.45">
      <c r="A22" s="22" t="s">
        <v>11</v>
      </c>
      <c r="B22" s="55">
        <v>65</v>
      </c>
      <c r="D22" s="23" t="s">
        <v>11</v>
      </c>
      <c r="E22" s="55">
        <v>73.5</v>
      </c>
      <c r="G22" s="23" t="s">
        <v>11</v>
      </c>
      <c r="H22" s="55">
        <v>184.25000000000003</v>
      </c>
    </row>
    <row r="23" spans="1:8" x14ac:dyDescent="0.45">
      <c r="A23" s="22" t="s">
        <v>27</v>
      </c>
      <c r="B23" s="55">
        <v>85</v>
      </c>
      <c r="D23" s="23" t="s">
        <v>27</v>
      </c>
      <c r="E23" s="55">
        <v>76.5</v>
      </c>
      <c r="G23" s="23" t="s">
        <v>27</v>
      </c>
      <c r="H23" s="55">
        <v>205.25</v>
      </c>
    </row>
    <row r="24" spans="1:8" x14ac:dyDescent="0.45">
      <c r="A24" s="22" t="s">
        <v>28</v>
      </c>
      <c r="B24" s="55">
        <v>74</v>
      </c>
      <c r="D24" s="23" t="s">
        <v>28</v>
      </c>
      <c r="E24" s="55">
        <v>67.5</v>
      </c>
      <c r="G24" s="23" t="s">
        <v>28</v>
      </c>
      <c r="H24" s="55">
        <v>187</v>
      </c>
    </row>
    <row r="25" spans="1:8" x14ac:dyDescent="0.45">
      <c r="A25" s="10" t="s">
        <v>12</v>
      </c>
      <c r="B25" s="11">
        <f>AVERAGE(B21:B24,B16:B19,B11:B14)</f>
        <v>112.22916666666667</v>
      </c>
      <c r="D25" s="15" t="s">
        <v>12</v>
      </c>
      <c r="E25" s="16">
        <f>AVERAGE(E21:E24,E16:E19,E11:E14,H11:H14,H16:H19,H21:H24)</f>
        <v>173.21875</v>
      </c>
    </row>
    <row r="26" spans="1:8" x14ac:dyDescent="0.45">
      <c r="A26" s="10" t="s">
        <v>13</v>
      </c>
      <c r="B26" s="11">
        <f>_xlfn.STDEV.S(B21:B24,B16:B19,B11:B14)</f>
        <v>72.304474457084268</v>
      </c>
      <c r="D26" s="15" t="s">
        <v>13</v>
      </c>
      <c r="E26" s="16">
        <f>_xlfn.STDEV.S(E21:E24,E16:E19,E11:E14,H11:H14,H16:H19,H21:H24)</f>
        <v>82.086953913014653</v>
      </c>
    </row>
    <row r="30" spans="1:8" x14ac:dyDescent="0.45">
      <c r="A30" s="26" t="s">
        <v>30</v>
      </c>
      <c r="B30" s="27">
        <v>9</v>
      </c>
    </row>
    <row r="31" spans="1:8" x14ac:dyDescent="0.45">
      <c r="A31" s="26" t="s">
        <v>9</v>
      </c>
      <c r="B31" s="27">
        <v>5</v>
      </c>
      <c r="E31" s="28"/>
    </row>
    <row r="32" spans="1:8" x14ac:dyDescent="0.45">
      <c r="A32" s="26" t="s">
        <v>8</v>
      </c>
      <c r="B32" s="27">
        <v>100</v>
      </c>
    </row>
    <row r="33" spans="1:11" x14ac:dyDescent="0.45">
      <c r="A33" s="26" t="s">
        <v>0</v>
      </c>
      <c r="B33" s="27">
        <f>100*22</f>
        <v>2200</v>
      </c>
    </row>
    <row r="35" spans="1:11" x14ac:dyDescent="0.45">
      <c r="B35" s="25" t="s">
        <v>26</v>
      </c>
    </row>
    <row r="36" spans="1:11" x14ac:dyDescent="0.45">
      <c r="A36" s="7"/>
      <c r="C36" s="59" t="s">
        <v>31</v>
      </c>
      <c r="D36" s="59"/>
      <c r="E36" s="59"/>
      <c r="G36" s="60" t="s">
        <v>1</v>
      </c>
      <c r="H36" s="60"/>
      <c r="I36" s="60"/>
    </row>
    <row r="37" spans="1:11" x14ac:dyDescent="0.45">
      <c r="B37" s="32" t="s">
        <v>2</v>
      </c>
      <c r="C37" s="33" t="s">
        <v>5</v>
      </c>
      <c r="D37" s="33" t="s">
        <v>6</v>
      </c>
      <c r="E37" s="33" t="s">
        <v>7</v>
      </c>
      <c r="G37" s="41" t="s">
        <v>5</v>
      </c>
      <c r="H37" s="39" t="s">
        <v>6</v>
      </c>
      <c r="I37" s="40" t="s">
        <v>7</v>
      </c>
    </row>
    <row r="38" spans="1:11" x14ac:dyDescent="0.45">
      <c r="A38">
        <f>SQRT(B38/60)</f>
        <v>0</v>
      </c>
      <c r="B38" s="32">
        <v>0</v>
      </c>
      <c r="C38" s="30">
        <v>11465</v>
      </c>
      <c r="D38" s="30">
        <v>11675</v>
      </c>
      <c r="E38" s="30">
        <v>11440</v>
      </c>
      <c r="G38" s="30">
        <f>(C38-C$38)/(0.000998*$B$33)</f>
        <v>0</v>
      </c>
      <c r="H38" s="30">
        <f t="shared" ref="H38:I53" si="0">(D38-D$38)/(0.000998*$B$33)</f>
        <v>0</v>
      </c>
      <c r="I38" s="30">
        <f t="shared" si="0"/>
        <v>0</v>
      </c>
      <c r="J38" s="37">
        <f>AVERAGE(G38:I38)</f>
        <v>0</v>
      </c>
      <c r="K38" s="37">
        <f>_xlfn.STDEV.S(G38:I38)</f>
        <v>0</v>
      </c>
    </row>
    <row r="39" spans="1:11" x14ac:dyDescent="0.45">
      <c r="A39">
        <f t="shared" ref="A39:A55" si="1">SQRT(B39/60)</f>
        <v>0.12909944487358055</v>
      </c>
      <c r="B39" s="32">
        <v>1</v>
      </c>
      <c r="C39" s="30">
        <v>11470</v>
      </c>
      <c r="D39" s="30">
        <v>11680</v>
      </c>
      <c r="E39" s="30">
        <v>11450</v>
      </c>
      <c r="G39" s="30">
        <f t="shared" ref="G39:I55" si="2">(C39-C$38)/(0.000998*$B$33)</f>
        <v>2.2772818364000731</v>
      </c>
      <c r="H39" s="30">
        <f t="shared" si="0"/>
        <v>2.2772818364000731</v>
      </c>
      <c r="I39" s="30">
        <f t="shared" si="0"/>
        <v>4.5545636728001462</v>
      </c>
      <c r="J39" s="37">
        <f t="shared" ref="J39:J55" si="3">AVERAGE(G39:I39)</f>
        <v>3.0363757818667643</v>
      </c>
      <c r="K39" s="37">
        <f t="shared" ref="K39:K55" si="4">_xlfn.STDEV.S(G39:I39)</f>
        <v>1.3147892812662274</v>
      </c>
    </row>
    <row r="40" spans="1:11" x14ac:dyDescent="0.45">
      <c r="A40">
        <f t="shared" si="1"/>
        <v>0.2581988897471611</v>
      </c>
      <c r="B40" s="32">
        <v>4</v>
      </c>
      <c r="C40" s="30">
        <v>11470</v>
      </c>
      <c r="D40" s="30">
        <v>11680</v>
      </c>
      <c r="E40" s="30">
        <v>11445</v>
      </c>
      <c r="G40" s="30">
        <f t="shared" si="2"/>
        <v>2.2772818364000731</v>
      </c>
      <c r="H40" s="30">
        <f t="shared" si="0"/>
        <v>2.2772818364000731</v>
      </c>
      <c r="I40" s="30">
        <f t="shared" si="0"/>
        <v>2.2772818364000731</v>
      </c>
      <c r="J40" s="37">
        <f t="shared" si="3"/>
        <v>2.2772818364000731</v>
      </c>
      <c r="K40" s="37">
        <f t="shared" si="4"/>
        <v>0</v>
      </c>
    </row>
    <row r="41" spans="1:11" x14ac:dyDescent="0.45">
      <c r="A41">
        <f t="shared" si="1"/>
        <v>0.3872983346207417</v>
      </c>
      <c r="B41" s="32">
        <v>9</v>
      </c>
      <c r="C41" s="30">
        <v>11470</v>
      </c>
      <c r="D41" s="30">
        <v>11680</v>
      </c>
      <c r="E41" s="30">
        <v>11450</v>
      </c>
      <c r="G41" s="30">
        <f t="shared" si="2"/>
        <v>2.2772818364000731</v>
      </c>
      <c r="H41" s="30">
        <f t="shared" si="0"/>
        <v>2.2772818364000731</v>
      </c>
      <c r="I41" s="30">
        <f t="shared" si="0"/>
        <v>4.5545636728001462</v>
      </c>
      <c r="J41" s="37">
        <f t="shared" si="3"/>
        <v>3.0363757818667643</v>
      </c>
      <c r="K41" s="37">
        <f t="shared" si="4"/>
        <v>1.3147892812662274</v>
      </c>
    </row>
    <row r="42" spans="1:11" x14ac:dyDescent="0.45">
      <c r="A42">
        <f t="shared" si="1"/>
        <v>0.5163977794943222</v>
      </c>
      <c r="B42" s="32">
        <v>16</v>
      </c>
      <c r="C42" s="30">
        <v>11475</v>
      </c>
      <c r="D42" s="30">
        <v>11680</v>
      </c>
      <c r="E42" s="30">
        <v>11445</v>
      </c>
      <c r="G42" s="30">
        <f t="shared" si="2"/>
        <v>4.5545636728001462</v>
      </c>
      <c r="H42" s="30">
        <f t="shared" si="0"/>
        <v>2.2772818364000731</v>
      </c>
      <c r="I42" s="30">
        <f t="shared" si="0"/>
        <v>2.2772818364000731</v>
      </c>
      <c r="J42" s="37">
        <f t="shared" si="3"/>
        <v>3.0363757818667643</v>
      </c>
      <c r="K42" s="37">
        <f t="shared" si="4"/>
        <v>1.3147892812662274</v>
      </c>
    </row>
    <row r="43" spans="1:11" x14ac:dyDescent="0.45">
      <c r="A43">
        <f t="shared" si="1"/>
        <v>0.6454972243679028</v>
      </c>
      <c r="B43" s="32">
        <v>25</v>
      </c>
      <c r="C43" s="30">
        <v>11475</v>
      </c>
      <c r="D43" s="30">
        <v>11680</v>
      </c>
      <c r="E43" s="30">
        <v>11450</v>
      </c>
      <c r="G43" s="30">
        <f t="shared" si="2"/>
        <v>4.5545636728001462</v>
      </c>
      <c r="H43" s="30">
        <f t="shared" si="0"/>
        <v>2.2772818364000731</v>
      </c>
      <c r="I43" s="30">
        <f t="shared" si="0"/>
        <v>4.5545636728001462</v>
      </c>
      <c r="J43" s="37">
        <f t="shared" si="3"/>
        <v>3.795469727333455</v>
      </c>
      <c r="K43" s="37">
        <f t="shared" si="4"/>
        <v>1.3147892812662287</v>
      </c>
    </row>
    <row r="44" spans="1:11" x14ac:dyDescent="0.45">
      <c r="A44">
        <f t="shared" si="1"/>
        <v>0.7745966692414834</v>
      </c>
      <c r="B44" s="32">
        <v>36</v>
      </c>
      <c r="C44" s="30">
        <v>11475</v>
      </c>
      <c r="D44" s="30">
        <v>11685</v>
      </c>
      <c r="E44" s="30">
        <v>11450</v>
      </c>
      <c r="G44" s="30">
        <f t="shared" si="2"/>
        <v>4.5545636728001462</v>
      </c>
      <c r="H44" s="30">
        <f t="shared" si="0"/>
        <v>4.5545636728001462</v>
      </c>
      <c r="I44" s="30">
        <f t="shared" si="0"/>
        <v>4.5545636728001462</v>
      </c>
      <c r="J44" s="37">
        <f t="shared" si="3"/>
        <v>4.5545636728001462</v>
      </c>
      <c r="K44" s="37">
        <f t="shared" si="4"/>
        <v>0</v>
      </c>
    </row>
    <row r="45" spans="1:11" x14ac:dyDescent="0.45">
      <c r="A45">
        <f t="shared" si="1"/>
        <v>0.9036961141150639</v>
      </c>
      <c r="B45" s="32">
        <v>49</v>
      </c>
      <c r="C45" s="30">
        <v>11475</v>
      </c>
      <c r="D45" s="30">
        <v>11685</v>
      </c>
      <c r="E45" s="30">
        <v>11450</v>
      </c>
      <c r="G45" s="30">
        <f t="shared" si="2"/>
        <v>4.5545636728001462</v>
      </c>
      <c r="H45" s="30">
        <f t="shared" si="0"/>
        <v>4.5545636728001462</v>
      </c>
      <c r="I45" s="30">
        <f t="shared" si="0"/>
        <v>4.5545636728001462</v>
      </c>
      <c r="J45" s="37">
        <f t="shared" si="3"/>
        <v>4.5545636728001462</v>
      </c>
      <c r="K45" s="37">
        <f t="shared" si="4"/>
        <v>0</v>
      </c>
    </row>
    <row r="46" spans="1:11" x14ac:dyDescent="0.45">
      <c r="A46">
        <f t="shared" si="1"/>
        <v>1.0327955589886444</v>
      </c>
      <c r="B46" s="32">
        <v>64</v>
      </c>
      <c r="C46" s="30">
        <v>11475</v>
      </c>
      <c r="D46" s="30">
        <v>11685</v>
      </c>
      <c r="E46" s="30">
        <v>11450</v>
      </c>
      <c r="G46" s="30">
        <f t="shared" si="2"/>
        <v>4.5545636728001462</v>
      </c>
      <c r="H46" s="30">
        <f t="shared" si="0"/>
        <v>4.5545636728001462</v>
      </c>
      <c r="I46" s="30">
        <f t="shared" si="0"/>
        <v>4.5545636728001462</v>
      </c>
      <c r="J46" s="37">
        <f t="shared" si="3"/>
        <v>4.5545636728001462</v>
      </c>
      <c r="K46" s="37">
        <f t="shared" si="4"/>
        <v>0</v>
      </c>
    </row>
    <row r="47" spans="1:11" x14ac:dyDescent="0.45">
      <c r="A47">
        <f t="shared" si="1"/>
        <v>1.1618950038622251</v>
      </c>
      <c r="B47" s="32">
        <v>81</v>
      </c>
      <c r="C47" s="30">
        <v>11475</v>
      </c>
      <c r="D47" s="30">
        <v>11685</v>
      </c>
      <c r="E47" s="30">
        <v>11450</v>
      </c>
      <c r="G47" s="30">
        <f t="shared" si="2"/>
        <v>4.5545636728001462</v>
      </c>
      <c r="H47" s="30">
        <f t="shared" si="0"/>
        <v>4.5545636728001462</v>
      </c>
      <c r="I47" s="30">
        <f t="shared" si="0"/>
        <v>4.5545636728001462</v>
      </c>
      <c r="J47" s="37">
        <f t="shared" si="3"/>
        <v>4.5545636728001462</v>
      </c>
      <c r="K47" s="37">
        <f t="shared" si="4"/>
        <v>0</v>
      </c>
    </row>
    <row r="48" spans="1:11" x14ac:dyDescent="0.45">
      <c r="A48">
        <f t="shared" si="1"/>
        <v>1.2909944487358056</v>
      </c>
      <c r="B48" s="32">
        <v>100</v>
      </c>
      <c r="C48" s="30">
        <v>11475</v>
      </c>
      <c r="D48" s="30">
        <v>11685</v>
      </c>
      <c r="E48" s="30">
        <v>11450</v>
      </c>
      <c r="G48" s="30">
        <f t="shared" si="2"/>
        <v>4.5545636728001462</v>
      </c>
      <c r="H48" s="30">
        <f t="shared" si="0"/>
        <v>4.5545636728001462</v>
      </c>
      <c r="I48" s="30">
        <f t="shared" si="0"/>
        <v>4.5545636728001462</v>
      </c>
      <c r="J48" s="37">
        <f t="shared" si="3"/>
        <v>4.5545636728001462</v>
      </c>
      <c r="K48" s="37">
        <f t="shared" si="4"/>
        <v>0</v>
      </c>
    </row>
    <row r="49" spans="1:29" x14ac:dyDescent="0.45">
      <c r="A49">
        <f t="shared" si="1"/>
        <v>1.4200938936093861</v>
      </c>
      <c r="B49" s="32">
        <v>121</v>
      </c>
      <c r="C49" s="30">
        <v>11475</v>
      </c>
      <c r="D49" s="30">
        <v>11685</v>
      </c>
      <c r="E49" s="30">
        <v>11450</v>
      </c>
      <c r="G49" s="30">
        <f t="shared" si="2"/>
        <v>4.5545636728001462</v>
      </c>
      <c r="H49" s="30">
        <f t="shared" si="0"/>
        <v>4.5545636728001462</v>
      </c>
      <c r="I49" s="30">
        <f t="shared" si="0"/>
        <v>4.5545636728001462</v>
      </c>
      <c r="J49" s="37">
        <f t="shared" si="3"/>
        <v>4.5545636728001462</v>
      </c>
      <c r="K49" s="37">
        <f t="shared" si="4"/>
        <v>0</v>
      </c>
    </row>
    <row r="50" spans="1:29" x14ac:dyDescent="0.45">
      <c r="A50">
        <f t="shared" si="1"/>
        <v>1.5491933384829668</v>
      </c>
      <c r="B50" s="32">
        <v>144</v>
      </c>
      <c r="C50" s="30">
        <v>11475</v>
      </c>
      <c r="D50" s="30">
        <v>11685</v>
      </c>
      <c r="E50" s="30">
        <v>11450</v>
      </c>
      <c r="G50" s="30">
        <f t="shared" si="2"/>
        <v>4.5545636728001462</v>
      </c>
      <c r="H50" s="30">
        <f t="shared" si="0"/>
        <v>4.5545636728001462</v>
      </c>
      <c r="I50" s="30">
        <f t="shared" si="0"/>
        <v>4.5545636728001462</v>
      </c>
      <c r="J50" s="37">
        <f t="shared" si="3"/>
        <v>4.5545636728001462</v>
      </c>
      <c r="K50" s="37">
        <f t="shared" si="4"/>
        <v>0</v>
      </c>
    </row>
    <row r="51" spans="1:29" x14ac:dyDescent="0.45">
      <c r="A51">
        <f t="shared" si="1"/>
        <v>1.6782927833565473</v>
      </c>
      <c r="B51" s="32">
        <v>169</v>
      </c>
      <c r="C51" s="30">
        <v>11480</v>
      </c>
      <c r="D51" s="30">
        <v>11685</v>
      </c>
      <c r="E51" s="30">
        <v>11450</v>
      </c>
      <c r="G51" s="30">
        <f t="shared" si="2"/>
        <v>6.8318455092002193</v>
      </c>
      <c r="H51" s="30">
        <f t="shared" si="0"/>
        <v>4.5545636728001462</v>
      </c>
      <c r="I51" s="30">
        <f t="shared" si="0"/>
        <v>4.5545636728001462</v>
      </c>
      <c r="J51" s="37">
        <f t="shared" si="3"/>
        <v>5.3136576182668369</v>
      </c>
      <c r="K51" s="37">
        <f t="shared" si="4"/>
        <v>1.3147892812662261</v>
      </c>
    </row>
    <row r="52" spans="1:29" x14ac:dyDescent="0.45">
      <c r="A52">
        <f t="shared" si="1"/>
        <v>1.8073922282301278</v>
      </c>
      <c r="B52" s="32">
        <v>196</v>
      </c>
      <c r="C52" s="30">
        <v>11480</v>
      </c>
      <c r="D52" s="30">
        <v>11685</v>
      </c>
      <c r="E52" s="30">
        <v>11450</v>
      </c>
      <c r="G52" s="30">
        <f t="shared" si="2"/>
        <v>6.8318455092002193</v>
      </c>
      <c r="H52" s="30">
        <f t="shared" si="0"/>
        <v>4.5545636728001462</v>
      </c>
      <c r="I52" s="30">
        <f t="shared" si="0"/>
        <v>4.5545636728001462</v>
      </c>
      <c r="J52" s="37">
        <f t="shared" si="3"/>
        <v>5.3136576182668369</v>
      </c>
      <c r="K52" s="37">
        <f t="shared" si="4"/>
        <v>1.3147892812662261</v>
      </c>
    </row>
    <row r="53" spans="1:29" x14ac:dyDescent="0.45">
      <c r="A53">
        <f t="shared" si="1"/>
        <v>1.9364916731037085</v>
      </c>
      <c r="B53" s="32">
        <v>225</v>
      </c>
      <c r="C53" s="30">
        <v>11475</v>
      </c>
      <c r="D53" s="30">
        <v>11685</v>
      </c>
      <c r="E53" s="30">
        <v>11455</v>
      </c>
      <c r="G53" s="30">
        <f t="shared" si="2"/>
        <v>4.5545636728001462</v>
      </c>
      <c r="H53" s="30">
        <f t="shared" si="0"/>
        <v>4.5545636728001462</v>
      </c>
      <c r="I53" s="30">
        <f t="shared" si="0"/>
        <v>6.8318455092002193</v>
      </c>
      <c r="J53" s="37">
        <f t="shared" si="3"/>
        <v>5.3136576182668369</v>
      </c>
      <c r="K53" s="37">
        <f t="shared" si="4"/>
        <v>1.3147892812662261</v>
      </c>
    </row>
    <row r="54" spans="1:29" x14ac:dyDescent="0.45">
      <c r="A54">
        <f t="shared" si="1"/>
        <v>2.0655911179772888</v>
      </c>
      <c r="B54" s="32">
        <v>256</v>
      </c>
      <c r="C54" s="30">
        <v>11480</v>
      </c>
      <c r="D54" s="30">
        <v>11690</v>
      </c>
      <c r="E54" s="30">
        <v>11455</v>
      </c>
      <c r="G54" s="30">
        <f t="shared" si="2"/>
        <v>6.8318455092002193</v>
      </c>
      <c r="H54" s="30">
        <f t="shared" si="2"/>
        <v>6.8318455092002193</v>
      </c>
      <c r="I54" s="30">
        <f t="shared" si="2"/>
        <v>6.8318455092002193</v>
      </c>
      <c r="J54" s="37">
        <f t="shared" si="3"/>
        <v>6.8318455092002184</v>
      </c>
      <c r="K54" s="37">
        <f t="shared" si="4"/>
        <v>1.0877919644084146E-15</v>
      </c>
    </row>
    <row r="55" spans="1:29" x14ac:dyDescent="0.45">
      <c r="A55">
        <f t="shared" si="1"/>
        <v>4.9125689138508104</v>
      </c>
      <c r="B55" s="32">
        <v>1448</v>
      </c>
      <c r="C55" s="30">
        <v>11485</v>
      </c>
      <c r="D55" s="30">
        <v>11695</v>
      </c>
      <c r="E55" s="30">
        <v>11465</v>
      </c>
      <c r="G55" s="30">
        <f t="shared" si="2"/>
        <v>9.1091273456002924</v>
      </c>
      <c r="H55" s="30">
        <f t="shared" si="2"/>
        <v>9.1091273456002924</v>
      </c>
      <c r="I55" s="30">
        <f t="shared" si="2"/>
        <v>11.386409182000365</v>
      </c>
      <c r="J55" s="37">
        <f t="shared" si="3"/>
        <v>9.8682212910669822</v>
      </c>
      <c r="K55" s="37">
        <f t="shared" si="4"/>
        <v>1.314789281266237</v>
      </c>
    </row>
    <row r="56" spans="1:29" x14ac:dyDescent="0.45">
      <c r="B56" s="1"/>
      <c r="F56" s="38" t="s">
        <v>3</v>
      </c>
      <c r="G56" s="30">
        <f>SLOPE(G38:G55,$A$38:$A$55)</f>
        <v>1.5822157694176207</v>
      </c>
      <c r="H56" s="30">
        <f t="shared" ref="H56:I56" si="5">SLOPE(H38:H55,$A$38:$A$55)</f>
        <v>1.6196829686516605</v>
      </c>
      <c r="I56" s="30">
        <f t="shared" si="5"/>
        <v>1.8113958030337094</v>
      </c>
      <c r="J56" s="37"/>
      <c r="K56" s="37"/>
    </row>
    <row r="57" spans="1:29" x14ac:dyDescent="0.45">
      <c r="B57" s="1"/>
      <c r="G57" s="36" t="s">
        <v>12</v>
      </c>
      <c r="H57" s="37">
        <f>AVERAGE(G56:I56)</f>
        <v>1.6710981803676634</v>
      </c>
    </row>
    <row r="58" spans="1:29" x14ac:dyDescent="0.45">
      <c r="B58" s="1"/>
      <c r="G58" s="36" t="s">
        <v>13</v>
      </c>
      <c r="H58" s="37">
        <f>_xlfn.STDEV.S(G56:I56)</f>
        <v>0.12293703652243676</v>
      </c>
    </row>
    <row r="60" spans="1:29" x14ac:dyDescent="0.45">
      <c r="B60" s="8" t="s">
        <v>4</v>
      </c>
      <c r="V60" s="1"/>
      <c r="Z60" s="1"/>
      <c r="AA60" s="1"/>
      <c r="AB60" s="1"/>
      <c r="AC60" s="1"/>
    </row>
    <row r="61" spans="1:29" x14ac:dyDescent="0.45">
      <c r="A61" s="7"/>
      <c r="C61" s="59" t="s">
        <v>31</v>
      </c>
      <c r="D61" s="59"/>
      <c r="E61" s="59"/>
      <c r="G61" s="60" t="s">
        <v>1</v>
      </c>
      <c r="H61" s="60"/>
      <c r="I61" s="60"/>
      <c r="V61" s="1"/>
    </row>
    <row r="62" spans="1:29" x14ac:dyDescent="0.45">
      <c r="A62" s="30"/>
      <c r="B62" s="32" t="s">
        <v>2</v>
      </c>
      <c r="C62" s="33" t="s">
        <v>5</v>
      </c>
      <c r="D62" s="33" t="s">
        <v>6</v>
      </c>
      <c r="E62" s="33" t="s">
        <v>7</v>
      </c>
      <c r="F62" s="30"/>
      <c r="G62" s="41" t="s">
        <v>5</v>
      </c>
      <c r="H62" s="39" t="s">
        <v>6</v>
      </c>
      <c r="I62" s="40" t="s">
        <v>7</v>
      </c>
      <c r="V62" s="1"/>
      <c r="Z62" s="3"/>
      <c r="AA62" s="3"/>
      <c r="AB62" s="3"/>
      <c r="AC62" s="3"/>
    </row>
    <row r="63" spans="1:29" x14ac:dyDescent="0.45">
      <c r="A63">
        <f>SQRT(B63/60)</f>
        <v>0</v>
      </c>
      <c r="B63" s="32">
        <v>0</v>
      </c>
      <c r="C63" s="30">
        <v>11675</v>
      </c>
      <c r="D63" s="30">
        <v>11685</v>
      </c>
      <c r="E63" s="30">
        <v>11670</v>
      </c>
      <c r="F63" s="30"/>
      <c r="G63" s="30">
        <f t="shared" ref="G63:I64" si="6">(C63-C$63)/(0.000998*$B$33)</f>
        <v>0</v>
      </c>
      <c r="H63" s="30">
        <f t="shared" si="6"/>
        <v>0</v>
      </c>
      <c r="I63" s="30">
        <f t="shared" si="6"/>
        <v>0</v>
      </c>
      <c r="J63" s="37">
        <f>AVERAGE(G63:I63)</f>
        <v>0</v>
      </c>
      <c r="K63" s="37">
        <f>_xlfn.STDEV.S(G63:I63)</f>
        <v>0</v>
      </c>
      <c r="V63" s="1"/>
      <c r="W63" s="3"/>
      <c r="X63" s="3"/>
      <c r="Y63" s="3"/>
      <c r="Z63" s="3"/>
      <c r="AA63" s="3"/>
      <c r="AB63" s="3"/>
      <c r="AC63" s="3"/>
    </row>
    <row r="64" spans="1:29" x14ac:dyDescent="0.45">
      <c r="A64">
        <f t="shared" ref="A64:A80" si="7">SQRT(B64/60)</f>
        <v>0.12909944487358055</v>
      </c>
      <c r="B64" s="32">
        <v>1</v>
      </c>
      <c r="C64" s="30">
        <v>11680</v>
      </c>
      <c r="D64" s="30">
        <v>11690</v>
      </c>
      <c r="E64" s="30">
        <v>11675</v>
      </c>
      <c r="F64" s="30"/>
      <c r="G64" s="30">
        <f t="shared" si="6"/>
        <v>2.2772818364000731</v>
      </c>
      <c r="H64" s="30">
        <f t="shared" si="6"/>
        <v>2.2772818364000731</v>
      </c>
      <c r="I64" s="30">
        <f t="shared" si="6"/>
        <v>2.2772818364000731</v>
      </c>
      <c r="J64" s="37">
        <f t="shared" ref="J64:J80" si="8">AVERAGE(G64:I64)</f>
        <v>2.2772818364000731</v>
      </c>
      <c r="K64" s="37">
        <f t="shared" ref="K64:K80" si="9">_xlfn.STDEV.S(G64:I64)</f>
        <v>0</v>
      </c>
      <c r="V64" s="1"/>
      <c r="Z64" s="3"/>
      <c r="AA64" s="3"/>
      <c r="AB64" s="3"/>
      <c r="AC64" s="3"/>
    </row>
    <row r="65" spans="1:29" x14ac:dyDescent="0.45">
      <c r="A65">
        <f t="shared" si="7"/>
        <v>0.2581988897471611</v>
      </c>
      <c r="B65" s="32">
        <v>4</v>
      </c>
      <c r="C65" s="30">
        <v>11680</v>
      </c>
      <c r="D65" s="30">
        <v>11690</v>
      </c>
      <c r="E65" s="30">
        <v>11675</v>
      </c>
      <c r="F65" s="30"/>
      <c r="G65" s="30">
        <f t="shared" ref="G65:G66" si="10">(C65-C$63)/(0.000998*$B$33)</f>
        <v>2.2772818364000731</v>
      </c>
      <c r="H65" s="30">
        <f t="shared" ref="H65:H66" si="11">(D65-D$63)/(0.000998*$B$33)</f>
        <v>2.2772818364000731</v>
      </c>
      <c r="I65" s="30">
        <f t="shared" ref="I65:I66" si="12">(E65-E$63)/(0.000998*$B$33)</f>
        <v>2.2772818364000731</v>
      </c>
      <c r="J65" s="37">
        <f t="shared" si="8"/>
        <v>2.2772818364000731</v>
      </c>
      <c r="K65" s="37">
        <f t="shared" si="9"/>
        <v>0</v>
      </c>
      <c r="V65" s="1"/>
      <c r="Z65" s="3"/>
      <c r="AA65" s="3"/>
      <c r="AB65" s="3"/>
      <c r="AC65" s="3"/>
    </row>
    <row r="66" spans="1:29" x14ac:dyDescent="0.45">
      <c r="A66">
        <f t="shared" si="7"/>
        <v>0.3872983346207417</v>
      </c>
      <c r="B66" s="32">
        <v>9</v>
      </c>
      <c r="C66" s="30">
        <v>11685</v>
      </c>
      <c r="D66" s="30">
        <v>11690</v>
      </c>
      <c r="E66" s="30">
        <v>11675</v>
      </c>
      <c r="F66" s="30"/>
      <c r="G66" s="30">
        <f t="shared" si="10"/>
        <v>4.5545636728001462</v>
      </c>
      <c r="H66" s="30">
        <f t="shared" si="11"/>
        <v>2.2772818364000731</v>
      </c>
      <c r="I66" s="30">
        <f t="shared" si="12"/>
        <v>2.2772818364000731</v>
      </c>
      <c r="J66" s="37">
        <f t="shared" si="8"/>
        <v>3.0363757818667643</v>
      </c>
      <c r="K66" s="37">
        <f t="shared" si="9"/>
        <v>1.3147892812662274</v>
      </c>
      <c r="V66" s="1"/>
      <c r="W66" s="3"/>
      <c r="X66" s="3"/>
      <c r="Y66" s="3"/>
      <c r="Z66" s="3"/>
      <c r="AA66" s="3"/>
      <c r="AB66" s="3"/>
      <c r="AC66" s="3"/>
    </row>
    <row r="67" spans="1:29" x14ac:dyDescent="0.45">
      <c r="A67">
        <f t="shared" si="7"/>
        <v>0.5163977794943222</v>
      </c>
      <c r="B67" s="32">
        <v>16</v>
      </c>
      <c r="C67" s="30">
        <v>11685</v>
      </c>
      <c r="D67" s="30">
        <v>11690</v>
      </c>
      <c r="E67" s="30">
        <v>11680</v>
      </c>
      <c r="F67" s="30"/>
      <c r="G67" s="30">
        <f t="shared" ref="G67:G80" si="13">(C67-C$63)/(0.000998*$B$33)</f>
        <v>4.5545636728001462</v>
      </c>
      <c r="H67" s="30">
        <f t="shared" ref="H67:H80" si="14">(D67-D$63)/(0.000998*$B$33)</f>
        <v>2.2772818364000731</v>
      </c>
      <c r="I67" s="30">
        <f t="shared" ref="I67:I80" si="15">(E67-E$63)/(0.000998*$B$33)</f>
        <v>4.5545636728001462</v>
      </c>
      <c r="J67" s="37">
        <f t="shared" si="8"/>
        <v>3.795469727333455</v>
      </c>
      <c r="K67" s="37">
        <f t="shared" si="9"/>
        <v>1.3147892812662287</v>
      </c>
      <c r="V67" s="1"/>
      <c r="Z67" s="3"/>
      <c r="AA67" s="3"/>
      <c r="AB67" s="3"/>
      <c r="AC67" s="3"/>
    </row>
    <row r="68" spans="1:29" x14ac:dyDescent="0.45">
      <c r="A68">
        <f t="shared" si="7"/>
        <v>0.6454972243679028</v>
      </c>
      <c r="B68" s="32">
        <v>25</v>
      </c>
      <c r="C68" s="30">
        <v>11685</v>
      </c>
      <c r="D68" s="30">
        <v>11690</v>
      </c>
      <c r="E68" s="30">
        <v>11680</v>
      </c>
      <c r="F68" s="30"/>
      <c r="G68" s="30">
        <f t="shared" si="13"/>
        <v>4.5545636728001462</v>
      </c>
      <c r="H68" s="30">
        <f t="shared" si="14"/>
        <v>2.2772818364000731</v>
      </c>
      <c r="I68" s="30">
        <f t="shared" si="15"/>
        <v>4.5545636728001462</v>
      </c>
      <c r="J68" s="37">
        <f t="shared" si="8"/>
        <v>3.795469727333455</v>
      </c>
      <c r="K68" s="37">
        <f t="shared" si="9"/>
        <v>1.3147892812662287</v>
      </c>
      <c r="V68" s="1"/>
      <c r="Z68" s="3"/>
      <c r="AA68" s="3"/>
      <c r="AB68" s="3"/>
      <c r="AC68" s="3"/>
    </row>
    <row r="69" spans="1:29" x14ac:dyDescent="0.45">
      <c r="A69">
        <f t="shared" si="7"/>
        <v>0.7745966692414834</v>
      </c>
      <c r="B69" s="32">
        <v>36</v>
      </c>
      <c r="C69" s="30">
        <v>11685</v>
      </c>
      <c r="D69" s="30">
        <v>11700</v>
      </c>
      <c r="E69" s="30">
        <v>11680</v>
      </c>
      <c r="F69" s="30"/>
      <c r="G69" s="30">
        <f t="shared" si="13"/>
        <v>4.5545636728001462</v>
      </c>
      <c r="H69" s="30">
        <f t="shared" si="14"/>
        <v>6.8318455092002193</v>
      </c>
      <c r="I69" s="30">
        <f t="shared" si="15"/>
        <v>4.5545636728001462</v>
      </c>
      <c r="J69" s="37">
        <f t="shared" si="8"/>
        <v>5.3136576182668369</v>
      </c>
      <c r="K69" s="37">
        <f t="shared" si="9"/>
        <v>1.3147892812662261</v>
      </c>
    </row>
    <row r="70" spans="1:29" x14ac:dyDescent="0.45">
      <c r="A70">
        <f t="shared" si="7"/>
        <v>0.9036961141150639</v>
      </c>
      <c r="B70" s="32">
        <v>49</v>
      </c>
      <c r="C70" s="30">
        <v>11680</v>
      </c>
      <c r="D70" s="30">
        <v>11695</v>
      </c>
      <c r="E70" s="30">
        <v>11680</v>
      </c>
      <c r="F70" s="30"/>
      <c r="G70" s="30">
        <f t="shared" si="13"/>
        <v>2.2772818364000731</v>
      </c>
      <c r="H70" s="30">
        <f t="shared" si="14"/>
        <v>4.5545636728001462</v>
      </c>
      <c r="I70" s="30">
        <f t="shared" si="15"/>
        <v>4.5545636728001462</v>
      </c>
      <c r="J70" s="37">
        <f t="shared" si="8"/>
        <v>3.795469727333455</v>
      </c>
      <c r="K70" s="37">
        <f t="shared" si="9"/>
        <v>1.3147892812662287</v>
      </c>
    </row>
    <row r="71" spans="1:29" x14ac:dyDescent="0.45">
      <c r="A71">
        <f t="shared" si="7"/>
        <v>1.0327955589886444</v>
      </c>
      <c r="B71" s="32">
        <v>64</v>
      </c>
      <c r="C71" s="30">
        <v>11685</v>
      </c>
      <c r="D71" s="30">
        <v>11695</v>
      </c>
      <c r="E71" s="30">
        <v>11680</v>
      </c>
      <c r="F71" s="30"/>
      <c r="G71" s="30">
        <f t="shared" si="13"/>
        <v>4.5545636728001462</v>
      </c>
      <c r="H71" s="30">
        <f t="shared" si="14"/>
        <v>4.5545636728001462</v>
      </c>
      <c r="I71" s="30">
        <f t="shared" si="15"/>
        <v>4.5545636728001462</v>
      </c>
      <c r="J71" s="37">
        <f t="shared" si="8"/>
        <v>4.5545636728001462</v>
      </c>
      <c r="K71" s="37">
        <f t="shared" si="9"/>
        <v>0</v>
      </c>
    </row>
    <row r="72" spans="1:29" x14ac:dyDescent="0.45">
      <c r="A72">
        <f t="shared" si="7"/>
        <v>1.1618950038622251</v>
      </c>
      <c r="B72" s="32">
        <v>81</v>
      </c>
      <c r="C72" s="30">
        <v>11685</v>
      </c>
      <c r="D72" s="30">
        <v>11695</v>
      </c>
      <c r="E72" s="30">
        <v>11680</v>
      </c>
      <c r="F72" s="30"/>
      <c r="G72" s="30">
        <f t="shared" si="13"/>
        <v>4.5545636728001462</v>
      </c>
      <c r="H72" s="30">
        <f t="shared" si="14"/>
        <v>4.5545636728001462</v>
      </c>
      <c r="I72" s="30">
        <f t="shared" si="15"/>
        <v>4.5545636728001462</v>
      </c>
      <c r="J72" s="37">
        <f t="shared" si="8"/>
        <v>4.5545636728001462</v>
      </c>
      <c r="K72" s="37">
        <f t="shared" si="9"/>
        <v>0</v>
      </c>
    </row>
    <row r="73" spans="1:29" x14ac:dyDescent="0.45">
      <c r="A73">
        <f t="shared" si="7"/>
        <v>1.2909944487358056</v>
      </c>
      <c r="B73" s="32">
        <v>100</v>
      </c>
      <c r="C73" s="30">
        <v>11685</v>
      </c>
      <c r="D73" s="30">
        <v>11700</v>
      </c>
      <c r="E73" s="30">
        <v>11680</v>
      </c>
      <c r="F73" s="30"/>
      <c r="G73" s="30">
        <f t="shared" si="13"/>
        <v>4.5545636728001462</v>
      </c>
      <c r="H73" s="30">
        <f t="shared" si="14"/>
        <v>6.8318455092002193</v>
      </c>
      <c r="I73" s="30">
        <f t="shared" si="15"/>
        <v>4.5545636728001462</v>
      </c>
      <c r="J73" s="37">
        <f t="shared" si="8"/>
        <v>5.3136576182668369</v>
      </c>
      <c r="K73" s="37">
        <f t="shared" si="9"/>
        <v>1.3147892812662261</v>
      </c>
    </row>
    <row r="74" spans="1:29" x14ac:dyDescent="0.45">
      <c r="A74">
        <f t="shared" si="7"/>
        <v>1.4200938936093861</v>
      </c>
      <c r="B74" s="32">
        <v>121</v>
      </c>
      <c r="C74" s="30">
        <v>11685</v>
      </c>
      <c r="D74" s="30">
        <v>11700</v>
      </c>
      <c r="E74" s="30">
        <v>11685</v>
      </c>
      <c r="F74" s="30"/>
      <c r="G74" s="30">
        <f t="shared" si="13"/>
        <v>4.5545636728001462</v>
      </c>
      <c r="H74" s="30">
        <f t="shared" si="14"/>
        <v>6.8318455092002193</v>
      </c>
      <c r="I74" s="30">
        <f t="shared" si="15"/>
        <v>6.8318455092002193</v>
      </c>
      <c r="J74" s="37">
        <f t="shared" si="8"/>
        <v>6.0727515637335285</v>
      </c>
      <c r="K74" s="37">
        <f t="shared" si="9"/>
        <v>1.3147892812662287</v>
      </c>
    </row>
    <row r="75" spans="1:29" x14ac:dyDescent="0.45">
      <c r="A75">
        <f t="shared" si="7"/>
        <v>1.5491933384829668</v>
      </c>
      <c r="B75" s="32">
        <v>144</v>
      </c>
      <c r="C75" s="30">
        <v>11690</v>
      </c>
      <c r="D75" s="30">
        <v>11700</v>
      </c>
      <c r="E75" s="30">
        <v>11680</v>
      </c>
      <c r="F75" s="30"/>
      <c r="G75" s="30">
        <f t="shared" si="13"/>
        <v>6.8318455092002193</v>
      </c>
      <c r="H75" s="30">
        <f t="shared" si="14"/>
        <v>6.8318455092002193</v>
      </c>
      <c r="I75" s="30">
        <f t="shared" si="15"/>
        <v>4.5545636728001462</v>
      </c>
      <c r="J75" s="37">
        <f t="shared" si="8"/>
        <v>6.0727515637335285</v>
      </c>
      <c r="K75" s="37">
        <f t="shared" si="9"/>
        <v>1.3147892812662287</v>
      </c>
    </row>
    <row r="76" spans="1:29" x14ac:dyDescent="0.45">
      <c r="A76">
        <f t="shared" si="7"/>
        <v>1.6782927833565473</v>
      </c>
      <c r="B76" s="32">
        <v>169</v>
      </c>
      <c r="C76" s="30">
        <v>11690</v>
      </c>
      <c r="D76" s="30">
        <v>11700</v>
      </c>
      <c r="E76" s="30">
        <v>11685</v>
      </c>
      <c r="F76" s="30"/>
      <c r="G76" s="30">
        <f t="shared" si="13"/>
        <v>6.8318455092002193</v>
      </c>
      <c r="H76" s="30">
        <f t="shared" si="14"/>
        <v>6.8318455092002193</v>
      </c>
      <c r="I76" s="30">
        <f t="shared" si="15"/>
        <v>6.8318455092002193</v>
      </c>
      <c r="J76" s="37">
        <f t="shared" si="8"/>
        <v>6.8318455092002184</v>
      </c>
      <c r="K76" s="37">
        <f t="shared" si="9"/>
        <v>1.0877919644084146E-15</v>
      </c>
    </row>
    <row r="77" spans="1:29" x14ac:dyDescent="0.45">
      <c r="A77">
        <f t="shared" si="7"/>
        <v>1.8073922282301278</v>
      </c>
      <c r="B77" s="32">
        <v>196</v>
      </c>
      <c r="C77" s="53">
        <v>11685</v>
      </c>
      <c r="D77" s="53">
        <v>11700</v>
      </c>
      <c r="E77" s="53">
        <v>11685</v>
      </c>
      <c r="F77" s="30"/>
      <c r="G77" s="30">
        <f t="shared" si="13"/>
        <v>4.5545636728001462</v>
      </c>
      <c r="H77" s="30">
        <f t="shared" si="14"/>
        <v>6.8318455092002193</v>
      </c>
      <c r="I77" s="30">
        <f t="shared" si="15"/>
        <v>6.8318455092002193</v>
      </c>
      <c r="J77" s="37">
        <f t="shared" si="8"/>
        <v>6.0727515637335285</v>
      </c>
      <c r="K77" s="37">
        <f t="shared" si="9"/>
        <v>1.3147892812662287</v>
      </c>
    </row>
    <row r="78" spans="1:29" x14ac:dyDescent="0.45">
      <c r="A78">
        <f t="shared" si="7"/>
        <v>1.9364916731037085</v>
      </c>
      <c r="B78" s="32">
        <v>225</v>
      </c>
      <c r="C78" s="53">
        <v>11685</v>
      </c>
      <c r="D78" s="53">
        <v>11700</v>
      </c>
      <c r="E78" s="53">
        <v>11685</v>
      </c>
      <c r="F78" s="30"/>
      <c r="G78" s="30">
        <f t="shared" si="13"/>
        <v>4.5545636728001462</v>
      </c>
      <c r="H78" s="30">
        <f t="shared" si="14"/>
        <v>6.8318455092002193</v>
      </c>
      <c r="I78" s="30">
        <f t="shared" si="15"/>
        <v>6.8318455092002193</v>
      </c>
      <c r="J78" s="37">
        <f t="shared" si="8"/>
        <v>6.0727515637335285</v>
      </c>
      <c r="K78" s="37">
        <f t="shared" si="9"/>
        <v>1.3147892812662287</v>
      </c>
    </row>
    <row r="79" spans="1:29" x14ac:dyDescent="0.45">
      <c r="A79">
        <f t="shared" si="7"/>
        <v>2.0655911179772888</v>
      </c>
      <c r="B79" s="32">
        <v>256</v>
      </c>
      <c r="C79" s="53">
        <v>11690</v>
      </c>
      <c r="D79" s="53">
        <v>11705</v>
      </c>
      <c r="E79" s="53">
        <v>11690</v>
      </c>
      <c r="F79" s="30"/>
      <c r="G79" s="30">
        <f t="shared" si="13"/>
        <v>6.8318455092002193</v>
      </c>
      <c r="H79" s="30">
        <f t="shared" si="14"/>
        <v>9.1091273456002924</v>
      </c>
      <c r="I79" s="30">
        <f t="shared" si="15"/>
        <v>9.1091273456002924</v>
      </c>
      <c r="J79" s="37">
        <f t="shared" si="8"/>
        <v>8.3500334001336025</v>
      </c>
      <c r="K79" s="37">
        <f t="shared" si="9"/>
        <v>1.3147892812662207</v>
      </c>
    </row>
    <row r="80" spans="1:29" x14ac:dyDescent="0.45">
      <c r="A80">
        <f t="shared" si="7"/>
        <v>4.9125689138508104</v>
      </c>
      <c r="B80" s="32">
        <v>1448</v>
      </c>
      <c r="C80" s="53">
        <v>11695</v>
      </c>
      <c r="D80" s="53">
        <v>11710</v>
      </c>
      <c r="E80" s="53">
        <v>11700</v>
      </c>
      <c r="F80" s="30"/>
      <c r="G80" s="30">
        <f t="shared" si="13"/>
        <v>9.1091273456002924</v>
      </c>
      <c r="H80" s="30">
        <f t="shared" si="14"/>
        <v>11.386409182000365</v>
      </c>
      <c r="I80" s="30">
        <f t="shared" si="15"/>
        <v>13.663691018400439</v>
      </c>
      <c r="J80" s="37">
        <f t="shared" si="8"/>
        <v>11.386409182000364</v>
      </c>
      <c r="K80" s="37">
        <f t="shared" si="9"/>
        <v>2.2772818364000833</v>
      </c>
    </row>
    <row r="81" spans="1:11" x14ac:dyDescent="0.45">
      <c r="A81" s="30"/>
      <c r="B81" s="31"/>
      <c r="C81" s="30"/>
      <c r="D81" s="30"/>
      <c r="E81" s="30"/>
      <c r="F81" s="42" t="s">
        <v>3</v>
      </c>
      <c r="G81" s="30">
        <f>SLOPE(G63:G80,$A$63:$A$80)</f>
        <v>1.4982824451719177</v>
      </c>
      <c r="H81" s="30">
        <f t="shared" ref="H81:I81" si="16">SLOPE(H63:H80,$A$63:$A$80)</f>
        <v>2.2915174366481721</v>
      </c>
      <c r="I81" s="30">
        <f t="shared" si="16"/>
        <v>2.5580420448213381</v>
      </c>
      <c r="J81" s="37"/>
      <c r="K81" s="37"/>
    </row>
    <row r="82" spans="1:11" x14ac:dyDescent="0.45">
      <c r="B82" s="1"/>
      <c r="G82" s="10" t="s">
        <v>12</v>
      </c>
      <c r="H82" s="11">
        <f>AVERAGE(G81:I81)</f>
        <v>2.1159473088804757</v>
      </c>
      <c r="J82" s="37"/>
      <c r="K82" s="37"/>
    </row>
    <row r="83" spans="1:11" x14ac:dyDescent="0.45">
      <c r="B83" s="1"/>
      <c r="G83" s="10" t="s">
        <v>13</v>
      </c>
      <c r="H83" s="11">
        <f>_xlfn.STDEV.S(G81:I81)</f>
        <v>0.55126332599362182</v>
      </c>
    </row>
    <row r="85" spans="1:11" x14ac:dyDescent="0.45">
      <c r="B85" s="9" t="s">
        <v>32</v>
      </c>
    </row>
    <row r="86" spans="1:11" x14ac:dyDescent="0.45">
      <c r="A86" s="7"/>
      <c r="C86" s="59" t="s">
        <v>31</v>
      </c>
      <c r="D86" s="59"/>
      <c r="E86" s="59"/>
      <c r="G86" s="60" t="s">
        <v>1</v>
      </c>
      <c r="H86" s="60"/>
      <c r="I86" s="60"/>
    </row>
    <row r="87" spans="1:11" x14ac:dyDescent="0.45">
      <c r="B87" s="32" t="s">
        <v>2</v>
      </c>
      <c r="C87" s="33" t="s">
        <v>5</v>
      </c>
      <c r="D87" s="33" t="s">
        <v>6</v>
      </c>
      <c r="E87" s="33" t="s">
        <v>7</v>
      </c>
      <c r="G87" s="41" t="s">
        <v>5</v>
      </c>
      <c r="H87" s="39" t="s">
        <v>6</v>
      </c>
      <c r="I87" s="40" t="s">
        <v>7</v>
      </c>
    </row>
    <row r="88" spans="1:11" x14ac:dyDescent="0.45">
      <c r="A88">
        <f>SQRT(B88/60)</f>
        <v>0</v>
      </c>
      <c r="B88" s="32">
        <v>0</v>
      </c>
      <c r="C88" s="30">
        <v>10680</v>
      </c>
      <c r="D88" s="30">
        <v>10560</v>
      </c>
      <c r="E88" s="30">
        <v>10615</v>
      </c>
      <c r="G88" s="29">
        <f t="shared" ref="G88:I89" si="17">(C88-C$88)/(0.000998*$B$33)</f>
        <v>0</v>
      </c>
      <c r="H88" s="29">
        <f t="shared" si="17"/>
        <v>0</v>
      </c>
      <c r="I88" s="29">
        <f t="shared" si="17"/>
        <v>0</v>
      </c>
      <c r="J88" s="37">
        <f>AVERAGE(G88:I88,G113:I113)</f>
        <v>0</v>
      </c>
      <c r="K88" s="37">
        <f>_xlfn.STDEV.S(G88:I88,G113:I113)</f>
        <v>0</v>
      </c>
    </row>
    <row r="89" spans="1:11" x14ac:dyDescent="0.45">
      <c r="A89">
        <f t="shared" ref="A89:A105" si="18">SQRT(B89/60)</f>
        <v>0.12909944487358055</v>
      </c>
      <c r="B89" s="32">
        <v>1</v>
      </c>
      <c r="C89" s="30">
        <v>10685</v>
      </c>
      <c r="D89" s="30">
        <v>10580</v>
      </c>
      <c r="E89" s="30">
        <v>10625</v>
      </c>
      <c r="G89" s="29">
        <f t="shared" si="17"/>
        <v>2.2772818364000731</v>
      </c>
      <c r="H89" s="29">
        <f t="shared" si="17"/>
        <v>9.1091273456002924</v>
      </c>
      <c r="I89" s="29">
        <f t="shared" si="17"/>
        <v>4.5545636728001462</v>
      </c>
      <c r="J89" s="37">
        <f t="shared" ref="J89:J105" si="19">AVERAGE(G89:I89,G114:I114)</f>
        <v>4.9341106455334911</v>
      </c>
      <c r="K89" s="37">
        <f t="shared" ref="K89:K105" si="20">_xlfn.STDEV.S(G89:I89)</f>
        <v>3.4786054646837918</v>
      </c>
    </row>
    <row r="90" spans="1:11" x14ac:dyDescent="0.45">
      <c r="A90">
        <f t="shared" si="18"/>
        <v>0.2581988897471611</v>
      </c>
      <c r="B90" s="32">
        <v>4</v>
      </c>
      <c r="C90" s="30">
        <v>10690</v>
      </c>
      <c r="D90" s="30">
        <v>10580</v>
      </c>
      <c r="E90" s="30">
        <v>10630</v>
      </c>
      <c r="G90" s="29">
        <f t="shared" ref="G90:G91" si="21">(C90-C$88)/(0.000998*$B$33)</f>
        <v>4.5545636728001462</v>
      </c>
      <c r="H90" s="29">
        <f t="shared" ref="H90:H91" si="22">(D90-D$88)/(0.000998*$B$33)</f>
        <v>9.1091273456002924</v>
      </c>
      <c r="I90" s="29">
        <f t="shared" ref="I90:I91" si="23">(E90-E$88)/(0.000998*$B$33)</f>
        <v>6.8318455092002193</v>
      </c>
      <c r="J90" s="37">
        <f t="shared" si="19"/>
        <v>5.3136576182668369</v>
      </c>
      <c r="K90" s="37">
        <f t="shared" si="20"/>
        <v>2.277281836400074</v>
      </c>
    </row>
    <row r="91" spans="1:11" x14ac:dyDescent="0.45">
      <c r="A91">
        <f t="shared" si="18"/>
        <v>0.3872983346207417</v>
      </c>
      <c r="B91" s="32">
        <v>9</v>
      </c>
      <c r="C91" s="30">
        <v>10690</v>
      </c>
      <c r="D91" s="30">
        <v>10580</v>
      </c>
      <c r="E91" s="30">
        <v>10630</v>
      </c>
      <c r="G91" s="29">
        <f t="shared" si="21"/>
        <v>4.5545636728001462</v>
      </c>
      <c r="H91" s="29">
        <f t="shared" si="22"/>
        <v>9.1091273456002924</v>
      </c>
      <c r="I91" s="29">
        <f t="shared" si="23"/>
        <v>6.8318455092002193</v>
      </c>
      <c r="J91" s="37">
        <f t="shared" si="19"/>
        <v>5.6932045910001827</v>
      </c>
      <c r="K91" s="37">
        <f t="shared" si="20"/>
        <v>2.277281836400074</v>
      </c>
    </row>
    <row r="92" spans="1:11" x14ac:dyDescent="0.45">
      <c r="A92">
        <f t="shared" si="18"/>
        <v>0.5163977794943222</v>
      </c>
      <c r="B92" s="32">
        <v>16</v>
      </c>
      <c r="C92" s="30">
        <v>10695</v>
      </c>
      <c r="D92" s="30">
        <v>10580</v>
      </c>
      <c r="E92" s="30">
        <v>10630</v>
      </c>
      <c r="G92" s="29">
        <f t="shared" ref="G92:G105" si="24">(C92-C$88)/(0.000998*$B$33)</f>
        <v>6.8318455092002193</v>
      </c>
      <c r="H92" s="29">
        <f t="shared" ref="H92:H105" si="25">(D92-D$88)/(0.000998*$B$33)</f>
        <v>9.1091273456002924</v>
      </c>
      <c r="I92" s="29">
        <f t="shared" ref="I92:I105" si="26">(E92-E$88)/(0.000998*$B$33)</f>
        <v>6.8318455092002193</v>
      </c>
      <c r="J92" s="37">
        <f t="shared" si="19"/>
        <v>6.4522985364668735</v>
      </c>
      <c r="K92" s="37">
        <f t="shared" si="20"/>
        <v>1.3147892812662261</v>
      </c>
    </row>
    <row r="93" spans="1:11" x14ac:dyDescent="0.45">
      <c r="A93">
        <f t="shared" si="18"/>
        <v>0.6454972243679028</v>
      </c>
      <c r="B93" s="32">
        <v>25</v>
      </c>
      <c r="C93" s="30">
        <v>10690</v>
      </c>
      <c r="D93" s="30">
        <v>10580</v>
      </c>
      <c r="E93" s="30">
        <v>10630</v>
      </c>
      <c r="G93" s="29">
        <f t="shared" si="24"/>
        <v>4.5545636728001462</v>
      </c>
      <c r="H93" s="29">
        <f t="shared" si="25"/>
        <v>9.1091273456002924</v>
      </c>
      <c r="I93" s="29">
        <f t="shared" si="26"/>
        <v>6.8318455092002193</v>
      </c>
      <c r="J93" s="37">
        <f t="shared" si="19"/>
        <v>6.0727515637335285</v>
      </c>
      <c r="K93" s="37">
        <f t="shared" si="20"/>
        <v>2.277281836400074</v>
      </c>
    </row>
    <row r="94" spans="1:11" x14ac:dyDescent="0.45">
      <c r="A94">
        <f t="shared" si="18"/>
        <v>0.7745966692414834</v>
      </c>
      <c r="B94" s="32">
        <v>36</v>
      </c>
      <c r="C94" s="30">
        <v>10690</v>
      </c>
      <c r="D94" s="30">
        <v>10580</v>
      </c>
      <c r="E94" s="30">
        <v>10630</v>
      </c>
      <c r="G94" s="29">
        <f t="shared" si="24"/>
        <v>4.5545636728001462</v>
      </c>
      <c r="H94" s="29">
        <f t="shared" si="25"/>
        <v>9.1091273456002924</v>
      </c>
      <c r="I94" s="29">
        <f t="shared" si="26"/>
        <v>6.8318455092002193</v>
      </c>
      <c r="J94" s="37">
        <f t="shared" si="19"/>
        <v>6.0727515637335285</v>
      </c>
      <c r="K94" s="37">
        <f t="shared" si="20"/>
        <v>2.277281836400074</v>
      </c>
    </row>
    <row r="95" spans="1:11" x14ac:dyDescent="0.45">
      <c r="A95">
        <f t="shared" si="18"/>
        <v>0.9036961141150639</v>
      </c>
      <c r="B95" s="32">
        <v>49</v>
      </c>
      <c r="C95" s="30">
        <v>10690</v>
      </c>
      <c r="D95" s="30">
        <v>10580</v>
      </c>
      <c r="E95" s="30">
        <v>10635</v>
      </c>
      <c r="G95" s="29">
        <f t="shared" si="24"/>
        <v>4.5545636728001462</v>
      </c>
      <c r="H95" s="29">
        <f t="shared" si="25"/>
        <v>9.1091273456002924</v>
      </c>
      <c r="I95" s="29">
        <f t="shared" si="26"/>
        <v>9.1091273456002924</v>
      </c>
      <c r="J95" s="37">
        <f t="shared" si="19"/>
        <v>6.4522985364668735</v>
      </c>
      <c r="K95" s="37">
        <f t="shared" si="20"/>
        <v>2.6295785625324575</v>
      </c>
    </row>
    <row r="96" spans="1:11" x14ac:dyDescent="0.45">
      <c r="A96">
        <f t="shared" si="18"/>
        <v>1.0327955589886444</v>
      </c>
      <c r="B96" s="32">
        <v>64</v>
      </c>
      <c r="C96" s="30">
        <v>10685</v>
      </c>
      <c r="D96" s="30">
        <v>10585</v>
      </c>
      <c r="E96" s="30">
        <v>10635</v>
      </c>
      <c r="G96" s="29">
        <f t="shared" si="24"/>
        <v>2.2772818364000731</v>
      </c>
      <c r="H96" s="29">
        <f t="shared" si="25"/>
        <v>11.386409182000365</v>
      </c>
      <c r="I96" s="29">
        <f t="shared" si="26"/>
        <v>9.1091273456002924</v>
      </c>
      <c r="J96" s="37">
        <f t="shared" si="19"/>
        <v>6.8318455092002184</v>
      </c>
      <c r="K96" s="37">
        <f t="shared" si="20"/>
        <v>4.7405401700358283</v>
      </c>
    </row>
    <row r="97" spans="1:11" x14ac:dyDescent="0.45">
      <c r="A97">
        <f t="shared" si="18"/>
        <v>1.1618950038622251</v>
      </c>
      <c r="B97" s="32">
        <v>81</v>
      </c>
      <c r="C97" s="30">
        <v>10695</v>
      </c>
      <c r="D97" s="30">
        <v>10585</v>
      </c>
      <c r="E97" s="30">
        <v>10635</v>
      </c>
      <c r="G97" s="29">
        <f t="shared" si="24"/>
        <v>6.8318455092002193</v>
      </c>
      <c r="H97" s="29">
        <f t="shared" si="25"/>
        <v>11.386409182000365</v>
      </c>
      <c r="I97" s="29">
        <f t="shared" si="26"/>
        <v>9.1091273456002924</v>
      </c>
      <c r="J97" s="37">
        <f t="shared" si="19"/>
        <v>7.9704864274002558</v>
      </c>
      <c r="K97" s="37">
        <f t="shared" si="20"/>
        <v>2.2772818364000678</v>
      </c>
    </row>
    <row r="98" spans="1:11" x14ac:dyDescent="0.45">
      <c r="A98">
        <f t="shared" si="18"/>
        <v>1.2909944487358056</v>
      </c>
      <c r="B98" s="32">
        <v>100</v>
      </c>
      <c r="C98" s="30">
        <v>10695</v>
      </c>
      <c r="D98" s="30">
        <v>10585</v>
      </c>
      <c r="E98" s="30">
        <v>10635</v>
      </c>
      <c r="G98" s="29">
        <f t="shared" si="24"/>
        <v>6.8318455092002193</v>
      </c>
      <c r="H98" s="29">
        <f t="shared" si="25"/>
        <v>11.386409182000365</v>
      </c>
      <c r="I98" s="29">
        <f t="shared" si="26"/>
        <v>9.1091273456002924</v>
      </c>
      <c r="J98" s="37">
        <f t="shared" si="19"/>
        <v>7.9704864274002558</v>
      </c>
      <c r="K98" s="37">
        <f t="shared" si="20"/>
        <v>2.2772818364000678</v>
      </c>
    </row>
    <row r="99" spans="1:11" x14ac:dyDescent="0.45">
      <c r="A99">
        <f t="shared" si="18"/>
        <v>1.4200938936093861</v>
      </c>
      <c r="B99" s="32">
        <v>121</v>
      </c>
      <c r="C99" s="30">
        <v>10695</v>
      </c>
      <c r="D99" s="30">
        <v>10590</v>
      </c>
      <c r="E99" s="30">
        <v>10635</v>
      </c>
      <c r="G99" s="29">
        <f t="shared" si="24"/>
        <v>6.8318455092002193</v>
      </c>
      <c r="H99" s="29">
        <f t="shared" si="25"/>
        <v>13.663691018400439</v>
      </c>
      <c r="I99" s="29">
        <f t="shared" si="26"/>
        <v>9.1091273456002924</v>
      </c>
      <c r="J99" s="37">
        <f t="shared" si="19"/>
        <v>8.7295803728669465</v>
      </c>
      <c r="K99" s="37">
        <f t="shared" si="20"/>
        <v>3.4786054646837967</v>
      </c>
    </row>
    <row r="100" spans="1:11" x14ac:dyDescent="0.45">
      <c r="A100">
        <f t="shared" si="18"/>
        <v>1.5491933384829668</v>
      </c>
      <c r="B100" s="32">
        <v>144</v>
      </c>
      <c r="C100" s="30">
        <v>10695</v>
      </c>
      <c r="D100" s="30">
        <v>10590</v>
      </c>
      <c r="E100" s="30">
        <v>10640</v>
      </c>
      <c r="G100" s="29">
        <f t="shared" si="24"/>
        <v>6.8318455092002193</v>
      </c>
      <c r="H100" s="29">
        <f t="shared" si="25"/>
        <v>13.663691018400439</v>
      </c>
      <c r="I100" s="29">
        <f t="shared" si="26"/>
        <v>11.386409182000365</v>
      </c>
      <c r="J100" s="37">
        <f t="shared" si="19"/>
        <v>9.4886743183336382</v>
      </c>
      <c r="K100" s="37">
        <f t="shared" si="20"/>
        <v>3.4786054646837967</v>
      </c>
    </row>
    <row r="101" spans="1:11" x14ac:dyDescent="0.45">
      <c r="A101">
        <f t="shared" si="18"/>
        <v>1.6782927833565473</v>
      </c>
      <c r="B101" s="32">
        <v>169</v>
      </c>
      <c r="C101" s="30">
        <v>10700</v>
      </c>
      <c r="D101" s="30">
        <v>10590</v>
      </c>
      <c r="E101" s="30">
        <v>10635</v>
      </c>
      <c r="G101" s="29">
        <f t="shared" si="24"/>
        <v>9.1091273456002924</v>
      </c>
      <c r="H101" s="29">
        <f t="shared" si="25"/>
        <v>13.663691018400439</v>
      </c>
      <c r="I101" s="29">
        <f t="shared" si="26"/>
        <v>9.1091273456002924</v>
      </c>
      <c r="J101" s="37">
        <f t="shared" si="19"/>
        <v>9.4886743183336382</v>
      </c>
      <c r="K101" s="37">
        <f t="shared" si="20"/>
        <v>2.6295785625324521</v>
      </c>
    </row>
    <row r="102" spans="1:11" x14ac:dyDescent="0.45">
      <c r="A102">
        <f t="shared" si="18"/>
        <v>1.8073922282301278</v>
      </c>
      <c r="B102" s="32">
        <v>196</v>
      </c>
      <c r="C102" s="53">
        <v>10700</v>
      </c>
      <c r="D102" s="53">
        <v>10590</v>
      </c>
      <c r="E102" s="53">
        <v>10640</v>
      </c>
      <c r="G102" s="29">
        <f t="shared" si="24"/>
        <v>9.1091273456002924</v>
      </c>
      <c r="H102" s="29">
        <f t="shared" si="25"/>
        <v>13.663691018400439</v>
      </c>
      <c r="I102" s="29">
        <f t="shared" si="26"/>
        <v>11.386409182000365</v>
      </c>
      <c r="J102" s="37">
        <f t="shared" si="19"/>
        <v>10.627315236533674</v>
      </c>
      <c r="K102" s="37">
        <f t="shared" si="20"/>
        <v>2.2772818364000647</v>
      </c>
    </row>
    <row r="103" spans="1:11" x14ac:dyDescent="0.45">
      <c r="A103">
        <f t="shared" si="18"/>
        <v>1.9364916731037085</v>
      </c>
      <c r="B103" s="32">
        <v>225</v>
      </c>
      <c r="C103" s="53">
        <v>10700</v>
      </c>
      <c r="D103" s="53">
        <v>10590</v>
      </c>
      <c r="E103" s="53">
        <v>10635</v>
      </c>
      <c r="G103" s="29">
        <f t="shared" si="24"/>
        <v>9.1091273456002924</v>
      </c>
      <c r="H103" s="29">
        <f t="shared" si="25"/>
        <v>13.663691018400439</v>
      </c>
      <c r="I103" s="29">
        <f t="shared" si="26"/>
        <v>9.1091273456002924</v>
      </c>
      <c r="J103" s="37">
        <f t="shared" si="19"/>
        <v>10.627315236533674</v>
      </c>
      <c r="K103" s="37">
        <f t="shared" si="20"/>
        <v>2.6295785625324521</v>
      </c>
    </row>
    <row r="104" spans="1:11" x14ac:dyDescent="0.45">
      <c r="A104">
        <f t="shared" si="18"/>
        <v>2.0655911179772888</v>
      </c>
      <c r="B104" s="32">
        <v>256</v>
      </c>
      <c r="C104" s="53">
        <v>10705</v>
      </c>
      <c r="D104" s="53">
        <v>10595</v>
      </c>
      <c r="E104" s="53">
        <v>10640</v>
      </c>
      <c r="G104" s="29">
        <f t="shared" si="24"/>
        <v>11.386409182000365</v>
      </c>
      <c r="H104" s="29">
        <f t="shared" si="25"/>
        <v>15.940972854800512</v>
      </c>
      <c r="I104" s="29">
        <f t="shared" si="26"/>
        <v>11.386409182000365</v>
      </c>
      <c r="J104" s="37">
        <f t="shared" si="19"/>
        <v>13.284144045667093</v>
      </c>
      <c r="K104" s="37">
        <f t="shared" si="20"/>
        <v>2.6295785625324575</v>
      </c>
    </row>
    <row r="105" spans="1:11" x14ac:dyDescent="0.45">
      <c r="A105">
        <f t="shared" si="18"/>
        <v>4.9125689138508104</v>
      </c>
      <c r="B105" s="32">
        <v>1448</v>
      </c>
      <c r="C105" s="53">
        <v>10715</v>
      </c>
      <c r="D105" s="53">
        <v>10600</v>
      </c>
      <c r="E105" s="53">
        <v>10650</v>
      </c>
      <c r="G105" s="29">
        <f t="shared" si="24"/>
        <v>15.940972854800512</v>
      </c>
      <c r="H105" s="29">
        <f t="shared" si="25"/>
        <v>18.218254691200585</v>
      </c>
      <c r="I105" s="29">
        <f t="shared" si="26"/>
        <v>15.940972854800512</v>
      </c>
      <c r="J105" s="37">
        <f t="shared" si="19"/>
        <v>17.459160745733893</v>
      </c>
      <c r="K105" s="37">
        <f t="shared" si="20"/>
        <v>1.3147892812662274</v>
      </c>
    </row>
    <row r="106" spans="1:11" x14ac:dyDescent="0.45">
      <c r="B106" s="1"/>
      <c r="F106" s="4" t="s">
        <v>3</v>
      </c>
      <c r="G106" s="29">
        <f>SLOPE(G88:G105,$A$63:$A$80)</f>
        <v>2.9966875150207977</v>
      </c>
      <c r="H106" s="29">
        <f t="shared" ref="H106:I106" si="27">SLOPE(H88:H105,$A$63:$A$80)</f>
        <v>2.8327072060333918</v>
      </c>
      <c r="I106" s="29">
        <f t="shared" si="27"/>
        <v>2.5530520832246775</v>
      </c>
    </row>
    <row r="107" spans="1:11" x14ac:dyDescent="0.45">
      <c r="B107" s="1"/>
      <c r="F107" s="4"/>
      <c r="G107" s="50"/>
      <c r="H107" s="19"/>
    </row>
    <row r="108" spans="1:11" x14ac:dyDescent="0.45">
      <c r="B108" s="1"/>
      <c r="F108" s="4"/>
      <c r="G108" s="50"/>
      <c r="H108" s="19"/>
    </row>
    <row r="109" spans="1:11" ht="17.25" customHeight="1" x14ac:dyDescent="0.45">
      <c r="B109" s="1"/>
      <c r="F109" s="4"/>
    </row>
    <row r="110" spans="1:11" x14ac:dyDescent="0.45">
      <c r="B110" s="9" t="s">
        <v>32</v>
      </c>
      <c r="F110" s="4"/>
    </row>
    <row r="111" spans="1:11" x14ac:dyDescent="0.45">
      <c r="A111" s="7"/>
      <c r="C111" s="59" t="s">
        <v>31</v>
      </c>
      <c r="D111" s="59"/>
      <c r="E111" s="59"/>
      <c r="G111" s="60" t="s">
        <v>1</v>
      </c>
      <c r="H111" s="60"/>
      <c r="I111" s="60"/>
    </row>
    <row r="112" spans="1:11" x14ac:dyDescent="0.45">
      <c r="B112" s="32" t="s">
        <v>2</v>
      </c>
      <c r="C112" s="33" t="s">
        <v>35</v>
      </c>
      <c r="D112" s="33" t="s">
        <v>36</v>
      </c>
      <c r="E112" s="33" t="s">
        <v>37</v>
      </c>
      <c r="G112" s="41" t="s">
        <v>5</v>
      </c>
      <c r="H112" s="39" t="s">
        <v>6</v>
      </c>
      <c r="I112" s="40" t="s">
        <v>7</v>
      </c>
    </row>
    <row r="113" spans="1:9" x14ac:dyDescent="0.45">
      <c r="A113">
        <f>SQRT(B113/60)</f>
        <v>0</v>
      </c>
      <c r="B113" s="32">
        <v>0</v>
      </c>
      <c r="C113" s="30">
        <v>10690</v>
      </c>
      <c r="D113" s="30">
        <v>10660</v>
      </c>
      <c r="E113" s="30">
        <v>10695</v>
      </c>
      <c r="G113" s="29">
        <f>(C113-C$113)/(0.000998*$B$33)</f>
        <v>0</v>
      </c>
      <c r="H113" s="29">
        <f t="shared" ref="H113:I128" si="28">(D113-D$113)/(0.000998*$B$33)</f>
        <v>0</v>
      </c>
      <c r="I113" s="29">
        <f t="shared" si="28"/>
        <v>0</v>
      </c>
    </row>
    <row r="114" spans="1:9" x14ac:dyDescent="0.45">
      <c r="A114">
        <f t="shared" ref="A114:A130" si="29">SQRT(B114/60)</f>
        <v>0.12909944487358055</v>
      </c>
      <c r="B114" s="32">
        <v>1</v>
      </c>
      <c r="C114" s="30">
        <v>10700</v>
      </c>
      <c r="D114" s="30">
        <v>10670</v>
      </c>
      <c r="E114" s="30">
        <v>10705</v>
      </c>
      <c r="G114" s="29">
        <f t="shared" ref="G114:I130" si="30">(C114-C$113)/(0.000998*$B$33)</f>
        <v>4.5545636728001462</v>
      </c>
      <c r="H114" s="29">
        <f t="shared" si="28"/>
        <v>4.5545636728001462</v>
      </c>
      <c r="I114" s="29">
        <f t="shared" si="28"/>
        <v>4.5545636728001462</v>
      </c>
    </row>
    <row r="115" spans="1:9" x14ac:dyDescent="0.45">
      <c r="A115">
        <f t="shared" si="29"/>
        <v>0.2581988897471611</v>
      </c>
      <c r="B115" s="32">
        <v>4</v>
      </c>
      <c r="C115" s="30">
        <v>10700</v>
      </c>
      <c r="D115" s="30">
        <v>10665</v>
      </c>
      <c r="E115" s="30">
        <v>10705</v>
      </c>
      <c r="G115" s="29">
        <f t="shared" si="30"/>
        <v>4.5545636728001462</v>
      </c>
      <c r="H115" s="29">
        <f t="shared" si="28"/>
        <v>2.2772818364000731</v>
      </c>
      <c r="I115" s="29">
        <f t="shared" si="28"/>
        <v>4.5545636728001462</v>
      </c>
    </row>
    <row r="116" spans="1:9" x14ac:dyDescent="0.45">
      <c r="A116">
        <f t="shared" si="29"/>
        <v>0.3872983346207417</v>
      </c>
      <c r="B116" s="32">
        <v>9</v>
      </c>
      <c r="C116" s="30">
        <v>10700</v>
      </c>
      <c r="D116" s="30">
        <v>10665</v>
      </c>
      <c r="E116" s="30">
        <v>10710</v>
      </c>
      <c r="G116" s="29">
        <f t="shared" si="30"/>
        <v>4.5545636728001462</v>
      </c>
      <c r="H116" s="29">
        <f t="shared" si="28"/>
        <v>2.2772818364000731</v>
      </c>
      <c r="I116" s="29">
        <f t="shared" si="28"/>
        <v>6.8318455092002193</v>
      </c>
    </row>
    <row r="117" spans="1:9" x14ac:dyDescent="0.45">
      <c r="A117">
        <f t="shared" si="29"/>
        <v>0.5163977794943222</v>
      </c>
      <c r="B117" s="32">
        <v>16</v>
      </c>
      <c r="C117" s="30">
        <v>10700</v>
      </c>
      <c r="D117" s="30">
        <v>10670</v>
      </c>
      <c r="E117" s="30">
        <v>10710</v>
      </c>
      <c r="G117" s="29">
        <f t="shared" si="30"/>
        <v>4.5545636728001462</v>
      </c>
      <c r="H117" s="29">
        <f t="shared" si="28"/>
        <v>4.5545636728001462</v>
      </c>
      <c r="I117" s="29">
        <f t="shared" si="28"/>
        <v>6.8318455092002193</v>
      </c>
    </row>
    <row r="118" spans="1:9" x14ac:dyDescent="0.45">
      <c r="A118">
        <f t="shared" si="29"/>
        <v>0.6454972243679028</v>
      </c>
      <c r="B118" s="32">
        <v>25</v>
      </c>
      <c r="C118" s="30">
        <v>10700</v>
      </c>
      <c r="D118" s="30">
        <v>10670</v>
      </c>
      <c r="E118" s="30">
        <v>10710</v>
      </c>
      <c r="G118" s="29">
        <f t="shared" si="30"/>
        <v>4.5545636728001462</v>
      </c>
      <c r="H118" s="29">
        <f t="shared" si="28"/>
        <v>4.5545636728001462</v>
      </c>
      <c r="I118" s="29">
        <f t="shared" si="28"/>
        <v>6.8318455092002193</v>
      </c>
    </row>
    <row r="119" spans="1:9" x14ac:dyDescent="0.45">
      <c r="A119">
        <f t="shared" si="29"/>
        <v>0.7745966692414834</v>
      </c>
      <c r="B119" s="32">
        <v>36</v>
      </c>
      <c r="C119" s="30">
        <v>10700</v>
      </c>
      <c r="D119" s="30">
        <v>10670</v>
      </c>
      <c r="E119" s="30">
        <v>10710</v>
      </c>
      <c r="G119" s="29">
        <f t="shared" si="30"/>
        <v>4.5545636728001462</v>
      </c>
      <c r="H119" s="29">
        <f t="shared" si="28"/>
        <v>4.5545636728001462</v>
      </c>
      <c r="I119" s="29">
        <f t="shared" si="28"/>
        <v>6.8318455092002193</v>
      </c>
    </row>
    <row r="120" spans="1:9" x14ac:dyDescent="0.45">
      <c r="A120">
        <f t="shared" si="29"/>
        <v>0.9036961141150639</v>
      </c>
      <c r="B120" s="32">
        <v>49</v>
      </c>
      <c r="C120" s="30">
        <v>10700</v>
      </c>
      <c r="D120" s="30">
        <v>10670</v>
      </c>
      <c r="E120" s="30">
        <v>10710</v>
      </c>
      <c r="G120" s="29">
        <f t="shared" si="30"/>
        <v>4.5545636728001462</v>
      </c>
      <c r="H120" s="29">
        <f t="shared" si="28"/>
        <v>4.5545636728001462</v>
      </c>
      <c r="I120" s="29">
        <f t="shared" si="28"/>
        <v>6.8318455092002193</v>
      </c>
    </row>
    <row r="121" spans="1:9" x14ac:dyDescent="0.45">
      <c r="A121">
        <f t="shared" si="29"/>
        <v>1.0327955589886444</v>
      </c>
      <c r="B121" s="32">
        <v>64</v>
      </c>
      <c r="C121" s="30">
        <v>10700</v>
      </c>
      <c r="D121" s="30">
        <v>10670</v>
      </c>
      <c r="E121" s="30">
        <v>10715</v>
      </c>
      <c r="G121" s="29">
        <f t="shared" si="30"/>
        <v>4.5545636728001462</v>
      </c>
      <c r="H121" s="29">
        <f t="shared" si="28"/>
        <v>4.5545636728001462</v>
      </c>
      <c r="I121" s="29">
        <f t="shared" si="28"/>
        <v>9.1091273456002924</v>
      </c>
    </row>
    <row r="122" spans="1:9" x14ac:dyDescent="0.45">
      <c r="A122">
        <f t="shared" si="29"/>
        <v>1.1618950038622251</v>
      </c>
      <c r="B122" s="32">
        <v>81</v>
      </c>
      <c r="C122" s="30">
        <v>10700</v>
      </c>
      <c r="D122" s="30">
        <v>10675</v>
      </c>
      <c r="E122" s="30">
        <v>10715</v>
      </c>
      <c r="G122" s="29">
        <f t="shared" si="30"/>
        <v>4.5545636728001462</v>
      </c>
      <c r="H122" s="29">
        <f t="shared" si="28"/>
        <v>6.8318455092002193</v>
      </c>
      <c r="I122" s="29">
        <f t="shared" si="28"/>
        <v>9.1091273456002924</v>
      </c>
    </row>
    <row r="123" spans="1:9" x14ac:dyDescent="0.45">
      <c r="A123">
        <f t="shared" si="29"/>
        <v>1.2909944487358056</v>
      </c>
      <c r="B123" s="32">
        <v>100</v>
      </c>
      <c r="C123" s="30">
        <v>10700</v>
      </c>
      <c r="D123" s="30">
        <v>10675</v>
      </c>
      <c r="E123" s="30">
        <v>10715</v>
      </c>
      <c r="G123" s="29">
        <f t="shared" si="30"/>
        <v>4.5545636728001462</v>
      </c>
      <c r="H123" s="29">
        <f t="shared" si="28"/>
        <v>6.8318455092002193</v>
      </c>
      <c r="I123" s="29">
        <f t="shared" si="28"/>
        <v>9.1091273456002924</v>
      </c>
    </row>
    <row r="124" spans="1:9" x14ac:dyDescent="0.45">
      <c r="A124">
        <f t="shared" si="29"/>
        <v>1.4200938936093861</v>
      </c>
      <c r="B124" s="32">
        <v>121</v>
      </c>
      <c r="C124" s="30">
        <v>10705</v>
      </c>
      <c r="D124" s="30">
        <v>10675</v>
      </c>
      <c r="E124" s="30">
        <v>10715</v>
      </c>
      <c r="G124" s="29">
        <f t="shared" si="30"/>
        <v>6.8318455092002193</v>
      </c>
      <c r="H124" s="29">
        <f t="shared" si="28"/>
        <v>6.8318455092002193</v>
      </c>
      <c r="I124" s="29">
        <f t="shared" si="28"/>
        <v>9.1091273456002924</v>
      </c>
    </row>
    <row r="125" spans="1:9" x14ac:dyDescent="0.45">
      <c r="A125">
        <f t="shared" si="29"/>
        <v>1.5491933384829668</v>
      </c>
      <c r="B125" s="32">
        <v>144</v>
      </c>
      <c r="C125" s="30">
        <v>10705</v>
      </c>
      <c r="D125" s="30">
        <v>10680</v>
      </c>
      <c r="E125" s="30">
        <v>10715</v>
      </c>
      <c r="G125" s="29">
        <f t="shared" si="30"/>
        <v>6.8318455092002193</v>
      </c>
      <c r="H125" s="29">
        <f t="shared" si="28"/>
        <v>9.1091273456002924</v>
      </c>
      <c r="I125" s="29">
        <f t="shared" si="28"/>
        <v>9.1091273456002924</v>
      </c>
    </row>
    <row r="126" spans="1:9" x14ac:dyDescent="0.45">
      <c r="A126">
        <f t="shared" si="29"/>
        <v>1.6782927833565473</v>
      </c>
      <c r="B126" s="32">
        <v>169</v>
      </c>
      <c r="C126" s="30">
        <v>10710</v>
      </c>
      <c r="D126" s="30">
        <v>10675</v>
      </c>
      <c r="E126" s="30">
        <v>10715</v>
      </c>
      <c r="G126" s="29">
        <f t="shared" si="30"/>
        <v>9.1091273456002924</v>
      </c>
      <c r="H126" s="29">
        <f t="shared" si="28"/>
        <v>6.8318455092002193</v>
      </c>
      <c r="I126" s="29">
        <f t="shared" si="28"/>
        <v>9.1091273456002924</v>
      </c>
    </row>
    <row r="127" spans="1:9" x14ac:dyDescent="0.45">
      <c r="A127">
        <f t="shared" si="29"/>
        <v>1.8073922282301278</v>
      </c>
      <c r="B127" s="32">
        <v>196</v>
      </c>
      <c r="C127" s="30">
        <v>10710</v>
      </c>
      <c r="D127" s="53">
        <v>10680</v>
      </c>
      <c r="E127" s="53">
        <v>10720</v>
      </c>
      <c r="G127" s="29">
        <f t="shared" si="30"/>
        <v>9.1091273456002924</v>
      </c>
      <c r="H127" s="29">
        <f t="shared" si="28"/>
        <v>9.1091273456002924</v>
      </c>
      <c r="I127" s="29">
        <f t="shared" si="28"/>
        <v>11.386409182000365</v>
      </c>
    </row>
    <row r="128" spans="1:9" x14ac:dyDescent="0.45">
      <c r="A128">
        <f t="shared" si="29"/>
        <v>1.9364916731037085</v>
      </c>
      <c r="B128" s="32">
        <v>225</v>
      </c>
      <c r="C128" s="53">
        <v>10715</v>
      </c>
      <c r="D128" s="53">
        <v>10680</v>
      </c>
      <c r="E128" s="53">
        <v>10720</v>
      </c>
      <c r="G128" s="29">
        <f t="shared" si="30"/>
        <v>11.386409182000365</v>
      </c>
      <c r="H128" s="29">
        <f t="shared" si="28"/>
        <v>9.1091273456002924</v>
      </c>
      <c r="I128" s="29">
        <f t="shared" si="28"/>
        <v>11.386409182000365</v>
      </c>
    </row>
    <row r="129" spans="1:9" x14ac:dyDescent="0.45">
      <c r="A129">
        <f t="shared" si="29"/>
        <v>2.0655911179772888</v>
      </c>
      <c r="B129" s="32">
        <v>256</v>
      </c>
      <c r="C129" s="53">
        <v>10725</v>
      </c>
      <c r="D129" s="53">
        <v>10685</v>
      </c>
      <c r="E129" s="53">
        <v>10725</v>
      </c>
      <c r="G129" s="29">
        <f t="shared" si="30"/>
        <v>15.940972854800512</v>
      </c>
      <c r="H129" s="29">
        <f t="shared" si="30"/>
        <v>11.386409182000365</v>
      </c>
      <c r="I129" s="29">
        <f t="shared" si="30"/>
        <v>13.663691018400439</v>
      </c>
    </row>
    <row r="130" spans="1:9" x14ac:dyDescent="0.45">
      <c r="A130">
        <f t="shared" si="29"/>
        <v>4.9125689138508104</v>
      </c>
      <c r="B130" s="32">
        <v>1448</v>
      </c>
      <c r="C130" s="53">
        <v>10730</v>
      </c>
      <c r="D130" s="53">
        <v>10700</v>
      </c>
      <c r="E130" s="53">
        <v>10735</v>
      </c>
      <c r="G130" s="29">
        <f t="shared" si="30"/>
        <v>18.218254691200585</v>
      </c>
      <c r="H130" s="29">
        <f t="shared" si="30"/>
        <v>18.218254691200585</v>
      </c>
      <c r="I130" s="29">
        <f t="shared" si="30"/>
        <v>18.218254691200585</v>
      </c>
    </row>
    <row r="131" spans="1:9" x14ac:dyDescent="0.45">
      <c r="B131" s="1"/>
      <c r="F131" s="4" t="s">
        <v>3</v>
      </c>
      <c r="G131" s="29">
        <f>SLOPE(G113:G130,$A$63:$A$80)</f>
        <v>3.58483390812553</v>
      </c>
      <c r="H131" s="29">
        <f t="shared" ref="H131:I131" si="31">SLOPE(H113:H130,$A$63:$A$80)</f>
        <v>3.5150120959310729</v>
      </c>
      <c r="I131" s="29">
        <f t="shared" si="31"/>
        <v>3.225254425252075</v>
      </c>
    </row>
    <row r="132" spans="1:9" x14ac:dyDescent="0.45">
      <c r="B132" s="1"/>
      <c r="G132" s="15" t="s">
        <v>12</v>
      </c>
      <c r="H132" s="16">
        <f>AVERAGE(G131:I131,G106:I106)</f>
        <v>3.1179245389312573</v>
      </c>
    </row>
    <row r="133" spans="1:9" x14ac:dyDescent="0.45">
      <c r="B133" s="1"/>
      <c r="G133" s="15" t="s">
        <v>13</v>
      </c>
      <c r="H133" s="16">
        <f>_xlfn.STDEV.S(G131:I131,G106:I106)</f>
        <v>0.40058228259151407</v>
      </c>
    </row>
    <row r="134" spans="1:9" x14ac:dyDescent="0.45">
      <c r="B134" s="1"/>
    </row>
    <row r="135" spans="1:9" x14ac:dyDescent="0.45">
      <c r="B135" s="1"/>
    </row>
    <row r="136" spans="1:9" x14ac:dyDescent="0.45">
      <c r="B136" s="1"/>
    </row>
    <row r="137" spans="1:9" x14ac:dyDescent="0.45">
      <c r="B137" s="1"/>
    </row>
    <row r="138" spans="1:9" x14ac:dyDescent="0.45">
      <c r="B138" s="1"/>
    </row>
    <row r="139" spans="1:9" x14ac:dyDescent="0.45">
      <c r="B139" s="1"/>
    </row>
    <row r="140" spans="1:9" x14ac:dyDescent="0.45">
      <c r="B140" s="1"/>
    </row>
    <row r="141" spans="1:9" x14ac:dyDescent="0.45">
      <c r="B141" s="1"/>
    </row>
    <row r="142" spans="1:9" x14ac:dyDescent="0.45">
      <c r="B142" s="1"/>
    </row>
    <row r="143" spans="1:9" x14ac:dyDescent="0.45">
      <c r="B143" s="1"/>
    </row>
    <row r="144" spans="1:9" x14ac:dyDescent="0.45">
      <c r="B144" s="1"/>
    </row>
    <row r="145" spans="2:8" x14ac:dyDescent="0.45">
      <c r="B145" s="1"/>
    </row>
    <row r="146" spans="2:8" x14ac:dyDescent="0.45">
      <c r="B146" s="1"/>
    </row>
    <row r="147" spans="2:8" x14ac:dyDescent="0.45">
      <c r="B147" s="1"/>
    </row>
    <row r="148" spans="2:8" x14ac:dyDescent="0.45">
      <c r="B148" s="1"/>
    </row>
    <row r="149" spans="2:8" x14ac:dyDescent="0.45">
      <c r="B149" s="4"/>
      <c r="F149" s="4"/>
    </row>
    <row r="150" spans="2:8" s="5" customFormat="1" x14ac:dyDescent="0.45">
      <c r="B150" s="6"/>
    </row>
    <row r="151" spans="2:8" x14ac:dyDescent="0.45">
      <c r="B151" s="1"/>
      <c r="C151" s="1"/>
      <c r="F151" s="1"/>
    </row>
    <row r="152" spans="2:8" x14ac:dyDescent="0.45">
      <c r="B152" s="1"/>
      <c r="H152" s="2"/>
    </row>
    <row r="153" spans="2:8" x14ac:dyDescent="0.45">
      <c r="B153" s="1"/>
    </row>
    <row r="154" spans="2:8" x14ac:dyDescent="0.45">
      <c r="B154" s="1"/>
    </row>
    <row r="155" spans="2:8" x14ac:dyDescent="0.45">
      <c r="B155" s="1"/>
    </row>
    <row r="156" spans="2:8" x14ac:dyDescent="0.45">
      <c r="B156" s="1"/>
    </row>
    <row r="157" spans="2:8" x14ac:dyDescent="0.45">
      <c r="B157" s="1"/>
    </row>
    <row r="158" spans="2:8" x14ac:dyDescent="0.45">
      <c r="B158" s="1"/>
    </row>
    <row r="159" spans="2:8" x14ac:dyDescent="0.45">
      <c r="B159" s="1"/>
    </row>
    <row r="160" spans="2:8" x14ac:dyDescent="0.45">
      <c r="B160" s="1"/>
    </row>
    <row r="161" spans="2:8" x14ac:dyDescent="0.45">
      <c r="B161" s="1"/>
    </row>
    <row r="162" spans="2:8" x14ac:dyDescent="0.45">
      <c r="B162" s="1"/>
    </row>
    <row r="163" spans="2:8" x14ac:dyDescent="0.45">
      <c r="B163" s="1"/>
    </row>
    <row r="164" spans="2:8" x14ac:dyDescent="0.45">
      <c r="B164" s="1"/>
    </row>
    <row r="165" spans="2:8" x14ac:dyDescent="0.45">
      <c r="B165" s="1"/>
    </row>
    <row r="166" spans="2:8" x14ac:dyDescent="0.45">
      <c r="B166" s="1"/>
    </row>
    <row r="167" spans="2:8" x14ac:dyDescent="0.45">
      <c r="B167" s="1"/>
    </row>
    <row r="168" spans="2:8" x14ac:dyDescent="0.45">
      <c r="B168" s="1"/>
    </row>
    <row r="169" spans="2:8" x14ac:dyDescent="0.45">
      <c r="B169" s="1"/>
    </row>
    <row r="170" spans="2:8" x14ac:dyDescent="0.45">
      <c r="B170" s="4"/>
      <c r="F170" s="4"/>
    </row>
    <row r="171" spans="2:8" x14ac:dyDescent="0.45">
      <c r="B171" s="1"/>
      <c r="C171" s="1"/>
      <c r="F171" s="1"/>
    </row>
    <row r="172" spans="2:8" x14ac:dyDescent="0.45">
      <c r="B172" s="1"/>
      <c r="H172" s="2"/>
    </row>
    <row r="173" spans="2:8" x14ac:dyDescent="0.45">
      <c r="B173" s="1"/>
    </row>
    <row r="174" spans="2:8" x14ac:dyDescent="0.45">
      <c r="B174" s="1"/>
    </row>
    <row r="175" spans="2:8" x14ac:dyDescent="0.45">
      <c r="B175" s="1"/>
    </row>
    <row r="176" spans="2:8" x14ac:dyDescent="0.45">
      <c r="B176" s="1"/>
    </row>
    <row r="177" spans="2:6" x14ac:dyDescent="0.45">
      <c r="B177" s="1"/>
    </row>
    <row r="178" spans="2:6" x14ac:dyDescent="0.45">
      <c r="B178" s="1"/>
    </row>
    <row r="179" spans="2:6" x14ac:dyDescent="0.45">
      <c r="B179" s="1"/>
    </row>
    <row r="180" spans="2:6" x14ac:dyDescent="0.45">
      <c r="B180" s="1"/>
    </row>
    <row r="181" spans="2:6" x14ac:dyDescent="0.45">
      <c r="B181" s="1"/>
    </row>
    <row r="182" spans="2:6" x14ac:dyDescent="0.45">
      <c r="B182" s="1"/>
    </row>
    <row r="183" spans="2:6" x14ac:dyDescent="0.45">
      <c r="B183" s="1"/>
    </row>
    <row r="184" spans="2:6" x14ac:dyDescent="0.45">
      <c r="B184" s="1"/>
    </row>
    <row r="185" spans="2:6" x14ac:dyDescent="0.45">
      <c r="B185" s="1"/>
    </row>
    <row r="186" spans="2:6" x14ac:dyDescent="0.45">
      <c r="B186" s="1"/>
    </row>
    <row r="187" spans="2:6" x14ac:dyDescent="0.45">
      <c r="B187" s="1"/>
    </row>
    <row r="188" spans="2:6" x14ac:dyDescent="0.45">
      <c r="B188" s="1"/>
    </row>
    <row r="189" spans="2:6" x14ac:dyDescent="0.45">
      <c r="B189" s="1"/>
    </row>
    <row r="190" spans="2:6" x14ac:dyDescent="0.45">
      <c r="F190" s="4"/>
    </row>
    <row r="191" spans="2:6" x14ac:dyDescent="0.45">
      <c r="B191" s="1"/>
    </row>
    <row r="192" spans="2:6" x14ac:dyDescent="0.45">
      <c r="B192" s="1"/>
    </row>
    <row r="193" spans="2:2" x14ac:dyDescent="0.45">
      <c r="B193" s="1"/>
    </row>
    <row r="194" spans="2:2" x14ac:dyDescent="0.45">
      <c r="B194" s="1"/>
    </row>
    <row r="195" spans="2:2" x14ac:dyDescent="0.45">
      <c r="B195" s="1"/>
    </row>
    <row r="196" spans="2:2" x14ac:dyDescent="0.45">
      <c r="B196" s="1"/>
    </row>
    <row r="197" spans="2:2" x14ac:dyDescent="0.45">
      <c r="B197" s="1"/>
    </row>
    <row r="198" spans="2:2" x14ac:dyDescent="0.45">
      <c r="B198" s="1"/>
    </row>
    <row r="199" spans="2:2" x14ac:dyDescent="0.45">
      <c r="B199" s="1"/>
    </row>
    <row r="200" spans="2:2" x14ac:dyDescent="0.45">
      <c r="B200" s="1"/>
    </row>
    <row r="201" spans="2:2" x14ac:dyDescent="0.45">
      <c r="B201" s="1"/>
    </row>
    <row r="202" spans="2:2" x14ac:dyDescent="0.45">
      <c r="B202" s="1"/>
    </row>
    <row r="203" spans="2:2" x14ac:dyDescent="0.45">
      <c r="B203" s="1"/>
    </row>
    <row r="204" spans="2:2" x14ac:dyDescent="0.45">
      <c r="B204" s="1"/>
    </row>
    <row r="205" spans="2:2" x14ac:dyDescent="0.45">
      <c r="B205" s="1"/>
    </row>
    <row r="206" spans="2:2" x14ac:dyDescent="0.45">
      <c r="B206" s="1"/>
    </row>
    <row r="207" spans="2:2" x14ac:dyDescent="0.45">
      <c r="B207" s="1"/>
    </row>
    <row r="208" spans="2:2" x14ac:dyDescent="0.45">
      <c r="B208" s="1"/>
    </row>
    <row r="209" spans="2:2" x14ac:dyDescent="0.45">
      <c r="B209" s="1"/>
    </row>
    <row r="210" spans="2:2" x14ac:dyDescent="0.45">
      <c r="B210" s="1"/>
    </row>
    <row r="211" spans="2:2" x14ac:dyDescent="0.45">
      <c r="B211" s="1"/>
    </row>
    <row r="212" spans="2:2" x14ac:dyDescent="0.45">
      <c r="B212" s="1"/>
    </row>
    <row r="213" spans="2:2" x14ac:dyDescent="0.45">
      <c r="B213" s="1"/>
    </row>
    <row r="214" spans="2:2" x14ac:dyDescent="0.45">
      <c r="B214" s="1"/>
    </row>
    <row r="215" spans="2:2" x14ac:dyDescent="0.45">
      <c r="B215" s="1"/>
    </row>
    <row r="216" spans="2:2" x14ac:dyDescent="0.45">
      <c r="B216" s="1"/>
    </row>
    <row r="217" spans="2:2" x14ac:dyDescent="0.45">
      <c r="B217" s="1"/>
    </row>
    <row r="218" spans="2:2" x14ac:dyDescent="0.45">
      <c r="B218" s="1"/>
    </row>
    <row r="219" spans="2:2" x14ac:dyDescent="0.45">
      <c r="B219" s="1"/>
    </row>
    <row r="220" spans="2:2" x14ac:dyDescent="0.45">
      <c r="B220" s="1"/>
    </row>
    <row r="221" spans="2:2" x14ac:dyDescent="0.45">
      <c r="B221" s="1"/>
    </row>
    <row r="222" spans="2:2" x14ac:dyDescent="0.45">
      <c r="B222" s="1"/>
    </row>
    <row r="223" spans="2:2" x14ac:dyDescent="0.45">
      <c r="B223" s="1"/>
    </row>
    <row r="224" spans="2:2" x14ac:dyDescent="0.45">
      <c r="B224" s="1"/>
    </row>
    <row r="225" spans="2:2" x14ac:dyDescent="0.45">
      <c r="B225" s="1"/>
    </row>
    <row r="226" spans="2:2" x14ac:dyDescent="0.45">
      <c r="B226" s="1"/>
    </row>
    <row r="227" spans="2:2" x14ac:dyDescent="0.45">
      <c r="B227" s="1"/>
    </row>
    <row r="228" spans="2:2" x14ac:dyDescent="0.45">
      <c r="B228" s="1"/>
    </row>
    <row r="229" spans="2:2" x14ac:dyDescent="0.45">
      <c r="B229" s="1"/>
    </row>
    <row r="230" spans="2:2" x14ac:dyDescent="0.45">
      <c r="B230" s="1"/>
    </row>
    <row r="231" spans="2:2" x14ac:dyDescent="0.45">
      <c r="B231" s="1"/>
    </row>
    <row r="232" spans="2:2" x14ac:dyDescent="0.45">
      <c r="B232" s="1"/>
    </row>
    <row r="233" spans="2:2" x14ac:dyDescent="0.45">
      <c r="B233" s="1"/>
    </row>
    <row r="234" spans="2:2" x14ac:dyDescent="0.45">
      <c r="B234" s="1"/>
    </row>
    <row r="235" spans="2:2" x14ac:dyDescent="0.45">
      <c r="B235" s="1"/>
    </row>
    <row r="236" spans="2:2" x14ac:dyDescent="0.45">
      <c r="B236" s="1"/>
    </row>
    <row r="237" spans="2:2" x14ac:dyDescent="0.45">
      <c r="B237" s="1"/>
    </row>
    <row r="238" spans="2:2" x14ac:dyDescent="0.45">
      <c r="B238" s="1"/>
    </row>
    <row r="239" spans="2:2" x14ac:dyDescent="0.45">
      <c r="B239" s="1"/>
    </row>
    <row r="240" spans="2:2" x14ac:dyDescent="0.45">
      <c r="B240" s="1"/>
    </row>
    <row r="241" spans="2:2" x14ac:dyDescent="0.45">
      <c r="B241" s="1"/>
    </row>
    <row r="242" spans="2:2" x14ac:dyDescent="0.45">
      <c r="B242" s="1"/>
    </row>
    <row r="243" spans="2:2" x14ac:dyDescent="0.45">
      <c r="B243" s="1"/>
    </row>
    <row r="244" spans="2:2" x14ac:dyDescent="0.45">
      <c r="B244" s="1"/>
    </row>
    <row r="245" spans="2:2" x14ac:dyDescent="0.45">
      <c r="B245" s="1"/>
    </row>
    <row r="246" spans="2:2" x14ac:dyDescent="0.45">
      <c r="B246" s="1"/>
    </row>
    <row r="247" spans="2:2" x14ac:dyDescent="0.45">
      <c r="B247" s="1"/>
    </row>
    <row r="248" spans="2:2" x14ac:dyDescent="0.45">
      <c r="B248" s="1"/>
    </row>
    <row r="249" spans="2:2" x14ac:dyDescent="0.45">
      <c r="B249" s="1"/>
    </row>
    <row r="250" spans="2:2" x14ac:dyDescent="0.45">
      <c r="B250" s="1"/>
    </row>
    <row r="251" spans="2:2" x14ac:dyDescent="0.45">
      <c r="B251" s="1"/>
    </row>
    <row r="252" spans="2:2" x14ac:dyDescent="0.45">
      <c r="B252" s="1"/>
    </row>
    <row r="253" spans="2:2" x14ac:dyDescent="0.45">
      <c r="B253" s="1"/>
    </row>
    <row r="254" spans="2:2" x14ac:dyDescent="0.45">
      <c r="B254" s="1"/>
    </row>
    <row r="255" spans="2:2" x14ac:dyDescent="0.45">
      <c r="B255" s="1"/>
    </row>
    <row r="256" spans="2:2" x14ac:dyDescent="0.45">
      <c r="B256" s="1"/>
    </row>
    <row r="257" spans="2:2" x14ac:dyDescent="0.45">
      <c r="B257" s="1"/>
    </row>
    <row r="258" spans="2:2" x14ac:dyDescent="0.45">
      <c r="B258" s="1"/>
    </row>
    <row r="259" spans="2:2" x14ac:dyDescent="0.45">
      <c r="B259" s="1"/>
    </row>
    <row r="260" spans="2:2" x14ac:dyDescent="0.45">
      <c r="B260" s="1"/>
    </row>
    <row r="261" spans="2:2" x14ac:dyDescent="0.45">
      <c r="B261" s="1"/>
    </row>
    <row r="262" spans="2:2" x14ac:dyDescent="0.45">
      <c r="B262" s="1"/>
    </row>
    <row r="263" spans="2:2" x14ac:dyDescent="0.45">
      <c r="B263" s="1"/>
    </row>
    <row r="264" spans="2:2" x14ac:dyDescent="0.45">
      <c r="B264" s="1"/>
    </row>
    <row r="265" spans="2:2" x14ac:dyDescent="0.45">
      <c r="B265" s="1"/>
    </row>
    <row r="267" spans="2:2" x14ac:dyDescent="0.45">
      <c r="B267" s="1"/>
    </row>
    <row r="268" spans="2:2" x14ac:dyDescent="0.45">
      <c r="B268" s="1"/>
    </row>
    <row r="269" spans="2:2" x14ac:dyDescent="0.45">
      <c r="B269" s="1"/>
    </row>
    <row r="270" spans="2:2" x14ac:dyDescent="0.45">
      <c r="B270" s="1"/>
    </row>
    <row r="271" spans="2:2" x14ac:dyDescent="0.45">
      <c r="B271" s="1"/>
    </row>
    <row r="272" spans="2:2" x14ac:dyDescent="0.45">
      <c r="B272" s="1"/>
    </row>
    <row r="273" spans="2:2" x14ac:dyDescent="0.45">
      <c r="B273" s="1"/>
    </row>
    <row r="274" spans="2:2" x14ac:dyDescent="0.45">
      <c r="B274" s="1"/>
    </row>
    <row r="275" spans="2:2" x14ac:dyDescent="0.45">
      <c r="B275" s="1"/>
    </row>
    <row r="276" spans="2:2" x14ac:dyDescent="0.45">
      <c r="B276" s="1"/>
    </row>
    <row r="277" spans="2:2" x14ac:dyDescent="0.45">
      <c r="B277" s="1"/>
    </row>
    <row r="278" spans="2:2" x14ac:dyDescent="0.45">
      <c r="B278" s="1"/>
    </row>
    <row r="279" spans="2:2" x14ac:dyDescent="0.45">
      <c r="B279" s="1"/>
    </row>
    <row r="280" spans="2:2" x14ac:dyDescent="0.45">
      <c r="B280" s="1"/>
    </row>
    <row r="281" spans="2:2" x14ac:dyDescent="0.45">
      <c r="B281" s="1"/>
    </row>
    <row r="282" spans="2:2" x14ac:dyDescent="0.45">
      <c r="B282" s="1"/>
    </row>
    <row r="283" spans="2:2" x14ac:dyDescent="0.45">
      <c r="B283" s="1"/>
    </row>
    <row r="284" spans="2:2" x14ac:dyDescent="0.45">
      <c r="B284" s="1"/>
    </row>
    <row r="285" spans="2:2" x14ac:dyDescent="0.45">
      <c r="B285" s="1"/>
    </row>
    <row r="286" spans="2:2" x14ac:dyDescent="0.45">
      <c r="B286" s="1"/>
    </row>
    <row r="287" spans="2:2" x14ac:dyDescent="0.45">
      <c r="B287" s="1"/>
    </row>
    <row r="288" spans="2:2" x14ac:dyDescent="0.45">
      <c r="B288" s="1"/>
    </row>
    <row r="289" spans="2:2" x14ac:dyDescent="0.45">
      <c r="B289" s="1"/>
    </row>
    <row r="290" spans="2:2" x14ac:dyDescent="0.45">
      <c r="B290" s="1"/>
    </row>
    <row r="291" spans="2:2" x14ac:dyDescent="0.45">
      <c r="B291" s="1"/>
    </row>
    <row r="292" spans="2:2" x14ac:dyDescent="0.45">
      <c r="B292" s="1"/>
    </row>
  </sheetData>
  <mergeCells count="8">
    <mergeCell ref="C111:E111"/>
    <mergeCell ref="G111:I111"/>
    <mergeCell ref="C36:E36"/>
    <mergeCell ref="G36:I36"/>
    <mergeCell ref="C61:E61"/>
    <mergeCell ref="G61:I61"/>
    <mergeCell ref="C86:E86"/>
    <mergeCell ref="G86:I86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0"/>
  <sheetViews>
    <sheetView zoomScale="115" zoomScaleNormal="115" workbookViewId="0">
      <selection activeCell="B2" sqref="B2"/>
    </sheetView>
  </sheetViews>
  <sheetFormatPr defaultColWidth="8.73046875" defaultRowHeight="14.25" x14ac:dyDescent="0.45"/>
  <cols>
    <col min="1" max="1" width="14" customWidth="1"/>
    <col min="2" max="2" width="17.3984375" bestFit="1" customWidth="1"/>
    <col min="3" max="5" width="19" customWidth="1"/>
  </cols>
  <sheetData>
    <row r="1" spans="1:7" ht="23.25" x14ac:dyDescent="0.7">
      <c r="A1" s="47" t="s">
        <v>25</v>
      </c>
      <c r="B1" s="48"/>
      <c r="C1" s="48"/>
    </row>
    <row r="2" spans="1:7" ht="23.25" x14ac:dyDescent="0.7">
      <c r="A2" s="49" t="s">
        <v>29</v>
      </c>
      <c r="B2" s="49"/>
      <c r="C2" s="48"/>
    </row>
    <row r="5" spans="1:7" x14ac:dyDescent="0.45">
      <c r="A5" t="s">
        <v>18</v>
      </c>
      <c r="B5" s="20" t="s">
        <v>38</v>
      </c>
      <c r="D5" s="30"/>
      <c r="E5" s="30"/>
    </row>
    <row r="6" spans="1:7" x14ac:dyDescent="0.45">
      <c r="A6" t="s">
        <v>19</v>
      </c>
      <c r="B6" s="21" t="s">
        <v>39</v>
      </c>
      <c r="D6" s="30"/>
      <c r="E6" s="30"/>
    </row>
    <row r="7" spans="1:7" x14ac:dyDescent="0.45">
      <c r="B7" s="30"/>
      <c r="C7" s="30"/>
      <c r="D7" s="30"/>
      <c r="E7" s="30"/>
      <c r="F7" s="18"/>
      <c r="G7" s="18"/>
    </row>
    <row r="8" spans="1:7" x14ac:dyDescent="0.45">
      <c r="B8" s="30"/>
      <c r="C8" s="30"/>
      <c r="D8" s="30"/>
      <c r="E8" s="30"/>
      <c r="F8" s="18"/>
      <c r="G8" s="18"/>
    </row>
    <row r="9" spans="1:7" x14ac:dyDescent="0.45">
      <c r="B9" s="30"/>
      <c r="C9" s="30"/>
      <c r="D9" s="30"/>
      <c r="E9" s="30"/>
      <c r="F9" s="18"/>
      <c r="G9" s="18"/>
    </row>
    <row r="10" spans="1:7" x14ac:dyDescent="0.45">
      <c r="B10" s="46"/>
      <c r="C10" s="43" t="s">
        <v>4</v>
      </c>
      <c r="D10" s="44" t="s">
        <v>26</v>
      </c>
      <c r="E10" s="45" t="s">
        <v>16</v>
      </c>
      <c r="F10" s="18"/>
      <c r="G10" s="18"/>
    </row>
    <row r="11" spans="1:7" x14ac:dyDescent="0.45">
      <c r="B11" s="46"/>
      <c r="C11" s="43" t="s">
        <v>12</v>
      </c>
      <c r="D11" s="44" t="s">
        <v>12</v>
      </c>
      <c r="E11" s="45" t="s">
        <v>12</v>
      </c>
      <c r="F11" s="19"/>
      <c r="G11" s="18"/>
    </row>
    <row r="12" spans="1:7" x14ac:dyDescent="0.45">
      <c r="B12" s="32" t="s">
        <v>24</v>
      </c>
      <c r="C12" s="33">
        <f>'Cracking day'!H78</f>
        <v>11.211846471698214</v>
      </c>
      <c r="D12" s="33">
        <f>'Cracking day'!H55</f>
        <v>4.9784099654804992</v>
      </c>
      <c r="E12" s="33">
        <f>'Cracking day'!H124</f>
        <v>11.752519822375724</v>
      </c>
      <c r="F12" s="18"/>
      <c r="G12" s="18"/>
    </row>
    <row r="13" spans="1:7" x14ac:dyDescent="0.45">
      <c r="B13" s="32" t="s">
        <v>23</v>
      </c>
      <c r="C13" s="33">
        <f>'28d healing'!H82</f>
        <v>3.1084351144457849</v>
      </c>
      <c r="D13" s="33">
        <f>'28d healing'!H57</f>
        <v>2.0273918970689988</v>
      </c>
      <c r="E13" s="33">
        <f>'28d healing'!H132</f>
        <v>2.7981232990747298</v>
      </c>
      <c r="F13" s="18"/>
      <c r="G13" s="18"/>
    </row>
    <row r="14" spans="1:7" x14ac:dyDescent="0.45">
      <c r="B14" s="32" t="s">
        <v>21</v>
      </c>
      <c r="C14" s="33">
        <f>'3m healing'!H82</f>
        <v>3.5429081208949995</v>
      </c>
      <c r="D14" s="33">
        <f>'3m healing'!H57</f>
        <v>1.9372549145099434</v>
      </c>
      <c r="E14" s="33">
        <f>'3m healing'!H132</f>
        <v>4.193438533717984</v>
      </c>
      <c r="F14" s="18"/>
      <c r="G14" s="18"/>
    </row>
    <row r="15" spans="1:7" x14ac:dyDescent="0.45">
      <c r="B15" s="32" t="s">
        <v>22</v>
      </c>
      <c r="C15" s="33">
        <f>'6m healing'!H82</f>
        <v>2.1159473088804757</v>
      </c>
      <c r="D15" s="33">
        <f>'6m healing'!H57</f>
        <v>1.6710981803676634</v>
      </c>
      <c r="E15" s="33">
        <f>'6m healing'!H132</f>
        <v>3.1179245389312573</v>
      </c>
      <c r="F15" s="18"/>
      <c r="G15" s="18"/>
    </row>
    <row r="16" spans="1:7" x14ac:dyDescent="0.45">
      <c r="F16" s="18"/>
      <c r="G16" s="18"/>
    </row>
    <row r="17" spans="6:7" x14ac:dyDescent="0.45">
      <c r="F17" s="18"/>
      <c r="G17" s="18"/>
    </row>
    <row r="18" spans="6:7" x14ac:dyDescent="0.45">
      <c r="F18" s="18"/>
      <c r="G18" s="18"/>
    </row>
    <row r="19" spans="6:7" x14ac:dyDescent="0.45">
      <c r="F19" s="18"/>
      <c r="G19" s="18"/>
    </row>
    <row r="20" spans="6:7" x14ac:dyDescent="0.45">
      <c r="F20" s="18"/>
      <c r="G20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Cracking day</vt:lpstr>
      <vt:lpstr>28d healing</vt:lpstr>
      <vt:lpstr>3m healing</vt:lpstr>
      <vt:lpstr>6m healing</vt:lpstr>
      <vt:lpstr>SUMMARY RESULTS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Chrysoula Litina</dc:creator>
  <cp:lastModifiedBy>Chrysoula Litina</cp:lastModifiedBy>
  <dcterms:created xsi:type="dcterms:W3CDTF">2019-05-01T17:34:22Z</dcterms:created>
  <dcterms:modified xsi:type="dcterms:W3CDTF">2021-02-18T15:58:04Z</dcterms:modified>
</cp:coreProperties>
</file>